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8525" windowHeight="7140" tabRatio="783" firstSheet="8" activeTab="12"/>
  </bookViews>
  <sheets>
    <sheet name="1-2023年信用社-七家脱贫户" sheetId="18" r:id="rId1"/>
    <sheet name="2-2023年信用社-中关脱贫户" sheetId="19" r:id="rId2"/>
    <sheet name="3-2023年信用社-韩麻营（脱贫户）" sheetId="16" r:id="rId3"/>
    <sheet name="4-2023年信用社-韩麻营（清退户）" sheetId="17" r:id="rId4"/>
    <sheet name="5-2023年信用社-张三营(脱贫户)" sheetId="14" r:id="rId5"/>
    <sheet name="6-2023年信用社-张三营 (清退户)" sheetId="15" r:id="rId6"/>
    <sheet name="7-2023年信用社-庙子沟（脱贫户）" sheetId="12" r:id="rId7"/>
    <sheet name="8-2023年信用社-庙子沟（清退户）" sheetId="13" r:id="rId8"/>
    <sheet name="9-2023年信用社-汤头沟 (脱贫户)" sheetId="10" r:id="rId9"/>
    <sheet name="10-2023年信用社-汤头沟 (清退户)" sheetId="11" r:id="rId10"/>
    <sheet name="11-2023年信用社-尹家营脱贫户" sheetId="8" r:id="rId11"/>
    <sheet name="12-2023年信用社-偏坡营脱贫户" sheetId="5" r:id="rId12"/>
    <sheet name="13-2023年信用社-偏坡营清退户" sheetId="6" r:id="rId13"/>
  </sheets>
  <definedNames>
    <definedName name="_xlnm._FilterDatabase" localSheetId="9" hidden="1">'10-2023年信用社-汤头沟 (清退户)'!$A$3:$W$17</definedName>
    <definedName name="_xlnm._FilterDatabase" localSheetId="10" hidden="1">'11-2023年信用社-尹家营脱贫户'!$A$3:$X$9</definedName>
    <definedName name="_xlnm._FilterDatabase" localSheetId="0" hidden="1">'1-2023年信用社-七家脱贫户'!$A$3:$V$6</definedName>
    <definedName name="_xlnm._FilterDatabase" localSheetId="11" hidden="1">'12-2023年信用社-偏坡营脱贫户'!$A$3:$X$16</definedName>
    <definedName name="_xlnm._FilterDatabase" localSheetId="12" hidden="1">'13-2023年信用社-偏坡营清退户'!$A$3:$X$13</definedName>
    <definedName name="_xlnm._FilterDatabase" localSheetId="1" hidden="1">'2-2023年信用社-中关脱贫户'!$A$3:$V$5</definedName>
    <definedName name="_xlnm._FilterDatabase" localSheetId="2" hidden="1">'3-2023年信用社-韩麻营（脱贫户）'!$A$3:$X$8</definedName>
    <definedName name="_xlnm._FilterDatabase" localSheetId="3" hidden="1">'4-2023年信用社-韩麻营（清退户）'!$A$3:$X$8</definedName>
    <definedName name="_xlnm._FilterDatabase" localSheetId="4" hidden="1">'5-2023年信用社-张三营(脱贫户)'!$A$3:$X$7</definedName>
    <definedName name="_xlnm._FilterDatabase" localSheetId="5" hidden="1">'6-2023年信用社-张三营 (清退户)'!$A$3:$X$8</definedName>
    <definedName name="_xlnm._FilterDatabase" localSheetId="6" hidden="1">'7-2023年信用社-庙子沟（脱贫户）'!$A$3:$X$13</definedName>
    <definedName name="_xlnm._FilterDatabase" localSheetId="7" hidden="1">'8-2023年信用社-庙子沟（清退户）'!$A$3:$X$6</definedName>
    <definedName name="_xlnm._FilterDatabase" localSheetId="8" hidden="1">'9-2023年信用社-汤头沟 (脱贫户)'!$A$3:$V$31</definedName>
    <definedName name="_xlnm.Print_Area" localSheetId="9">'10-2023年信用社-汤头沟 (清退户)'!$A$1:$V$17</definedName>
    <definedName name="_xlnm.Print_Area" localSheetId="10">'11-2023年信用社-尹家营脱贫户'!$A$1:$V$9</definedName>
    <definedName name="_xlnm.Print_Area" localSheetId="0">'1-2023年信用社-七家脱贫户'!$A$1:$V$6</definedName>
    <definedName name="_xlnm.Print_Area" localSheetId="11">'12-2023年信用社-偏坡营脱贫户'!$A$1:$V$16</definedName>
    <definedName name="_xlnm.Print_Area" localSheetId="12">'13-2023年信用社-偏坡营清退户'!$A$1:$V$13</definedName>
    <definedName name="_xlnm.Print_Area" localSheetId="1">'2-2023年信用社-中关脱贫户'!$A$1:$V$5</definedName>
    <definedName name="_xlnm.Print_Area" localSheetId="2">'3-2023年信用社-韩麻营（脱贫户）'!$A$1:$V$8</definedName>
    <definedName name="_xlnm.Print_Area" localSheetId="3">'4-2023年信用社-韩麻营（清退户）'!$A$1:$V$8</definedName>
    <definedName name="_xlnm.Print_Area" localSheetId="4">'5-2023年信用社-张三营(脱贫户)'!$A$1:$V$7</definedName>
    <definedName name="_xlnm.Print_Area" localSheetId="5">'6-2023年信用社-张三营 (清退户)'!$A$1:$V$8</definedName>
    <definedName name="_xlnm.Print_Area" localSheetId="6">'7-2023年信用社-庙子沟（脱贫户）'!$A$1:$V$13</definedName>
    <definedName name="_xlnm.Print_Area" localSheetId="7">'8-2023年信用社-庙子沟（清退户）'!$A$1:$V$6</definedName>
    <definedName name="_xlnm.Print_Area" localSheetId="8">'9-2023年信用社-汤头沟 (脱贫户)'!$A$1:$V$31</definedName>
    <definedName name="_xlnm.Print_Titles" localSheetId="9">'10-2023年信用社-汤头沟 (清退户)'!$1:$3</definedName>
    <definedName name="_xlnm.Print_Titles" localSheetId="10">'11-2023年信用社-尹家营脱贫户'!$1:$3</definedName>
    <definedName name="_xlnm.Print_Titles" localSheetId="0">'1-2023年信用社-七家脱贫户'!$1:$3</definedName>
    <definedName name="_xlnm.Print_Titles" localSheetId="11">'12-2023年信用社-偏坡营脱贫户'!$1:$3</definedName>
    <definedName name="_xlnm.Print_Titles" localSheetId="12">'13-2023年信用社-偏坡营清退户'!$1:$3</definedName>
    <definedName name="_xlnm.Print_Titles" localSheetId="1">'2-2023年信用社-中关脱贫户'!$1:$3</definedName>
    <definedName name="_xlnm.Print_Titles" localSheetId="2">'3-2023年信用社-韩麻营（脱贫户）'!$1:$3</definedName>
    <definedName name="_xlnm.Print_Titles" localSheetId="3">'4-2023年信用社-韩麻营（清退户）'!$1:$3</definedName>
    <definedName name="_xlnm.Print_Titles" localSheetId="4">'5-2023年信用社-张三营(脱贫户)'!$1:$3</definedName>
    <definedName name="_xlnm.Print_Titles" localSheetId="5">'6-2023年信用社-张三营 (清退户)'!$1:$3</definedName>
    <definedName name="_xlnm.Print_Titles" localSheetId="6">'7-2023年信用社-庙子沟（脱贫户）'!$1:$3</definedName>
    <definedName name="_xlnm.Print_Titles" localSheetId="7">'8-2023年信用社-庙子沟（清退户）'!$1:$3</definedName>
    <definedName name="_xlnm.Print_Titles" localSheetId="8">'9-2023年信用社-汤头沟 (脱贫户)'!$1:$3</definedName>
  </definedNames>
  <calcPr calcId="124519"/>
</workbook>
</file>

<file path=xl/calcChain.xml><?xml version="1.0" encoding="utf-8"?>
<calcChain xmlns="http://schemas.openxmlformats.org/spreadsheetml/2006/main">
  <c r="J8" i="16"/>
  <c r="U6"/>
  <c r="V6" s="1"/>
  <c r="R6"/>
  <c r="J13" i="6"/>
  <c r="X12"/>
  <c r="W12"/>
  <c r="U12"/>
  <c r="V12" s="1"/>
  <c r="W11"/>
  <c r="U11"/>
  <c r="V11" s="1"/>
  <c r="R11"/>
  <c r="X11" s="1"/>
  <c r="X10"/>
  <c r="W10"/>
  <c r="V10"/>
  <c r="U10"/>
  <c r="W9"/>
  <c r="R9"/>
  <c r="X9" s="1"/>
  <c r="W8"/>
  <c r="U8"/>
  <c r="V8" s="1"/>
  <c r="R8"/>
  <c r="X8" s="1"/>
  <c r="X7"/>
  <c r="W7"/>
  <c r="V7"/>
  <c r="U7"/>
  <c r="W6"/>
  <c r="R6"/>
  <c r="U6" s="1"/>
  <c r="V6" s="1"/>
  <c r="W5"/>
  <c r="U5"/>
  <c r="V5" s="1"/>
  <c r="R5"/>
  <c r="X5" s="1"/>
  <c r="W4"/>
  <c r="R4"/>
  <c r="X4" s="1"/>
  <c r="J16" i="5"/>
  <c r="X15"/>
  <c r="W15"/>
  <c r="V15"/>
  <c r="U15"/>
  <c r="W14"/>
  <c r="R14"/>
  <c r="X14" s="1"/>
  <c r="W13"/>
  <c r="U13"/>
  <c r="V13" s="1"/>
  <c r="R13"/>
  <c r="X13" s="1"/>
  <c r="W12"/>
  <c r="V12"/>
  <c r="U12"/>
  <c r="R12"/>
  <c r="X12" s="1"/>
  <c r="W11"/>
  <c r="V11"/>
  <c r="U11"/>
  <c r="R11"/>
  <c r="X11" s="1"/>
  <c r="X10"/>
  <c r="W10"/>
  <c r="R10"/>
  <c r="U10" s="1"/>
  <c r="V10" s="1"/>
  <c r="W9"/>
  <c r="U9"/>
  <c r="V9" s="1"/>
  <c r="R9"/>
  <c r="X9" s="1"/>
  <c r="W8"/>
  <c r="V8"/>
  <c r="U8"/>
  <c r="R8"/>
  <c r="X8" s="1"/>
  <c r="W7"/>
  <c r="V7"/>
  <c r="U7"/>
  <c r="R7"/>
  <c r="X7" s="1"/>
  <c r="W6"/>
  <c r="R6"/>
  <c r="X6" s="1"/>
  <c r="W5"/>
  <c r="U5"/>
  <c r="V5" s="1"/>
  <c r="R5"/>
  <c r="X5" s="1"/>
  <c r="W4"/>
  <c r="V4"/>
  <c r="U4"/>
  <c r="R4"/>
  <c r="X4" s="1"/>
  <c r="J9" i="8"/>
  <c r="V8"/>
  <c r="U8"/>
  <c r="P8"/>
  <c r="V7"/>
  <c r="U7"/>
  <c r="P7"/>
  <c r="U6"/>
  <c r="V6" s="1"/>
  <c r="V5"/>
  <c r="U5"/>
  <c r="U4"/>
  <c r="V4" s="1"/>
  <c r="V9" s="1"/>
  <c r="J17" i="11"/>
  <c r="U16"/>
  <c r="V16" s="1"/>
  <c r="R16"/>
  <c r="V15"/>
  <c r="U15"/>
  <c r="V14"/>
  <c r="U14"/>
  <c r="R14"/>
  <c r="U13"/>
  <c r="V13" s="1"/>
  <c r="R13"/>
  <c r="R12"/>
  <c r="U12" s="1"/>
  <c r="V12" s="1"/>
  <c r="V11"/>
  <c r="U11"/>
  <c r="R11"/>
  <c r="V10"/>
  <c r="U10"/>
  <c r="U9"/>
  <c r="P9"/>
  <c r="V9" s="1"/>
  <c r="V8"/>
  <c r="U8"/>
  <c r="U7"/>
  <c r="V7" s="1"/>
  <c r="V6"/>
  <c r="U6"/>
  <c r="P6"/>
  <c r="V5"/>
  <c r="U5"/>
  <c r="P5"/>
  <c r="U4"/>
  <c r="V4" s="1"/>
  <c r="V17" s="1"/>
  <c r="R4"/>
  <c r="J31" i="10"/>
  <c r="V30"/>
  <c r="U30"/>
  <c r="P30"/>
  <c r="U29"/>
  <c r="P29"/>
  <c r="V29" s="1"/>
  <c r="V28"/>
  <c r="U28"/>
  <c r="V27"/>
  <c r="U27"/>
  <c r="V26"/>
  <c r="U26"/>
  <c r="V25"/>
  <c r="U25"/>
  <c r="R24"/>
  <c r="U24" s="1"/>
  <c r="V24" s="1"/>
  <c r="V23"/>
  <c r="U23"/>
  <c r="R23"/>
  <c r="V22"/>
  <c r="U22"/>
  <c r="V21"/>
  <c r="U21"/>
  <c r="V20"/>
  <c r="U20"/>
  <c r="R19"/>
  <c r="U19" s="1"/>
  <c r="V19" s="1"/>
  <c r="V18"/>
  <c r="U18"/>
  <c r="U17"/>
  <c r="V17" s="1"/>
  <c r="R17"/>
  <c r="V16"/>
  <c r="U16"/>
  <c r="V15"/>
  <c r="U15"/>
  <c r="P15"/>
  <c r="U14"/>
  <c r="V14" s="1"/>
  <c r="V13"/>
  <c r="U13"/>
  <c r="U12"/>
  <c r="P12"/>
  <c r="V12" s="1"/>
  <c r="U11"/>
  <c r="P11"/>
  <c r="V11" s="1"/>
  <c r="V10"/>
  <c r="U10"/>
  <c r="R10"/>
  <c r="V9"/>
  <c r="U9"/>
  <c r="R9"/>
  <c r="U8"/>
  <c r="P8"/>
  <c r="V8" s="1"/>
  <c r="V7"/>
  <c r="U7"/>
  <c r="O7"/>
  <c r="V6"/>
  <c r="U6"/>
  <c r="R6"/>
  <c r="V5"/>
  <c r="U5"/>
  <c r="P5"/>
  <c r="U4"/>
  <c r="V4" s="1"/>
  <c r="V31" s="1"/>
  <c r="J6" i="13"/>
  <c r="U5"/>
  <c r="V5" s="1"/>
  <c r="R5"/>
  <c r="R4"/>
  <c r="U4" s="1"/>
  <c r="V4" s="1"/>
  <c r="V6" s="1"/>
  <c r="J13" i="12"/>
  <c r="U12"/>
  <c r="V12" s="1"/>
  <c r="V11"/>
  <c r="U11"/>
  <c r="U10"/>
  <c r="V10" s="1"/>
  <c r="R10"/>
  <c r="R9"/>
  <c r="U9" s="1"/>
  <c r="V9" s="1"/>
  <c r="V8"/>
  <c r="U8"/>
  <c r="R8"/>
  <c r="V7"/>
  <c r="U7"/>
  <c r="R7"/>
  <c r="U6"/>
  <c r="V6" s="1"/>
  <c r="R6"/>
  <c r="R5"/>
  <c r="U5" s="1"/>
  <c r="V5" s="1"/>
  <c r="V4"/>
  <c r="U4"/>
  <c r="R4"/>
  <c r="J8" i="15"/>
  <c r="U7"/>
  <c r="P7"/>
  <c r="V7" s="1"/>
  <c r="V6"/>
  <c r="U6"/>
  <c r="U5"/>
  <c r="R5"/>
  <c r="P5"/>
  <c r="V5" s="1"/>
  <c r="U4"/>
  <c r="R4"/>
  <c r="P4"/>
  <c r="V4" s="1"/>
  <c r="V8" s="1"/>
  <c r="J7" i="14"/>
  <c r="U6"/>
  <c r="R6"/>
  <c r="P6"/>
  <c r="V6" s="1"/>
  <c r="R5"/>
  <c r="U5" s="1"/>
  <c r="V5" s="1"/>
  <c r="V4"/>
  <c r="U4"/>
  <c r="R4"/>
  <c r="J8" i="17"/>
  <c r="V6"/>
  <c r="U6"/>
  <c r="R6"/>
  <c r="R5"/>
  <c r="U5" s="1"/>
  <c r="V5" s="1"/>
  <c r="U4"/>
  <c r="V4" s="1"/>
  <c r="V8" s="1"/>
  <c r="R4"/>
  <c r="V5" i="16"/>
  <c r="U5"/>
  <c r="R5"/>
  <c r="U4"/>
  <c r="V4" s="1"/>
  <c r="V8" s="1"/>
  <c r="R4"/>
  <c r="J5" i="19"/>
  <c r="V4"/>
  <c r="V5" s="1"/>
  <c r="U4"/>
  <c r="J6" i="18"/>
  <c r="R5"/>
  <c r="U5" s="1"/>
  <c r="V5" s="1"/>
  <c r="U4"/>
  <c r="V4" s="1"/>
  <c r="V6" s="1"/>
  <c r="R4"/>
  <c r="X6" i="6" l="1"/>
  <c r="U4"/>
  <c r="V4" s="1"/>
  <c r="V13" s="1"/>
  <c r="U9"/>
  <c r="V9" s="1"/>
  <c r="U6" i="5"/>
  <c r="V6" s="1"/>
  <c r="V16" s="1"/>
  <c r="U14"/>
  <c r="V14" s="1"/>
  <c r="V13" i="12"/>
  <c r="V7" i="14"/>
</calcChain>
</file>

<file path=xl/sharedStrings.xml><?xml version="1.0" encoding="utf-8"?>
<sst xmlns="http://schemas.openxmlformats.org/spreadsheetml/2006/main" count="944" uniqueCount="202">
  <si>
    <t>庙子沟</t>
  </si>
  <si>
    <t>尹家营</t>
  </si>
  <si>
    <t>序号</t>
  </si>
  <si>
    <t>县别</t>
  </si>
  <si>
    <t>乡镇</t>
  </si>
  <si>
    <t>村</t>
  </si>
  <si>
    <t>借款人名称</t>
  </si>
  <si>
    <t>项目户号</t>
  </si>
  <si>
    <t>户属性</t>
  </si>
  <si>
    <t>贷款用途</t>
  </si>
  <si>
    <t>合作银行</t>
  </si>
  <si>
    <t>借款金额</t>
  </si>
  <si>
    <t>用信日期</t>
  </si>
  <si>
    <t>借款利率</t>
  </si>
  <si>
    <t>还款时间</t>
  </si>
  <si>
    <t>还款金额</t>
  </si>
  <si>
    <t>计息金额</t>
  </si>
  <si>
    <t>贴息开始日期</t>
  </si>
  <si>
    <t>贴息结束日期</t>
  </si>
  <si>
    <t>贴息天数</t>
  </si>
  <si>
    <t>贴息金额</t>
  </si>
  <si>
    <t>开始日期</t>
  </si>
  <si>
    <t>结束日期</t>
  </si>
  <si>
    <t>隆化县</t>
  </si>
  <si>
    <t>七家</t>
  </si>
  <si>
    <t>西地村</t>
  </si>
  <si>
    <t>脱贫户</t>
  </si>
  <si>
    <t>光伏</t>
  </si>
  <si>
    <t>信用社</t>
  </si>
  <si>
    <t xml:space="preserve">2022-3-1后
</t>
  </si>
  <si>
    <t>中关</t>
  </si>
  <si>
    <t>大铺村</t>
  </si>
  <si>
    <t>韩麻营</t>
  </si>
  <si>
    <t>海岱沟村</t>
  </si>
  <si>
    <t>京堂沟村</t>
  </si>
  <si>
    <t>清退户</t>
  </si>
  <si>
    <t>张三营</t>
  </si>
  <si>
    <t>石洞村</t>
  </si>
  <si>
    <t>2022/10/22</t>
  </si>
  <si>
    <t>通事营村</t>
  </si>
  <si>
    <t>2022/7/19</t>
  </si>
  <si>
    <t>2021/12/21</t>
  </si>
  <si>
    <t>2022/10/25</t>
  </si>
  <si>
    <t>赵木匠沟村</t>
  </si>
  <si>
    <t>三间房村</t>
  </si>
  <si>
    <t>十间房村</t>
  </si>
  <si>
    <t>汤头沟</t>
  </si>
  <si>
    <t>西沟村</t>
  </si>
  <si>
    <t>2022-7-1
2022-9-19后</t>
  </si>
  <si>
    <t>978.21
21821.79</t>
  </si>
  <si>
    <t>黑沟村</t>
  </si>
  <si>
    <t>2020-11-1前
2022-9-19</t>
  </si>
  <si>
    <t>11674.39
12925.61</t>
  </si>
  <si>
    <t>张蛮子沟村</t>
  </si>
  <si>
    <t>2020-12-22前</t>
  </si>
  <si>
    <t>2021-12-14
2022-9-16</t>
  </si>
  <si>
    <t>3733.16
8766.84</t>
  </si>
  <si>
    <t>小偏坡营村</t>
  </si>
  <si>
    <t>2021-3-2前</t>
  </si>
  <si>
    <t>2022-1-20
2022-7-6</t>
  </si>
  <si>
    <t>3449.7
9257.1</t>
  </si>
  <si>
    <t>2021-5-3前
2022-9-17</t>
  </si>
  <si>
    <t>14880
9720.0</t>
  </si>
  <si>
    <t>4296.27
6941.5</t>
  </si>
  <si>
    <t>2020-6-6前
2022-9-21</t>
  </si>
  <si>
    <t>12257.87
12342.13</t>
  </si>
  <si>
    <t>2018-3-22
2022-9-21后</t>
  </si>
  <si>
    <t>1797
22803.</t>
  </si>
  <si>
    <t>14765
9835.</t>
  </si>
  <si>
    <t>11581
13019.</t>
  </si>
  <si>
    <t>2018-3-16
2022-9-22</t>
  </si>
  <si>
    <t>1028
23572.</t>
  </si>
  <si>
    <t>2020-12-27前
2022-9-25</t>
  </si>
  <si>
    <t>10475.03
14124.97.</t>
  </si>
  <si>
    <t>2022-9-25后</t>
  </si>
  <si>
    <t>2020-12-27前
2022-9-24</t>
  </si>
  <si>
    <t>12544.44
12055.56.</t>
  </si>
  <si>
    <t>2020-12-20前
2021-12-14</t>
  </si>
  <si>
    <t>9600
15000.</t>
  </si>
  <si>
    <t>2020-12-27前
2022-9-26</t>
  </si>
  <si>
    <t>12580
12020.</t>
  </si>
  <si>
    <t>2021-2-8前</t>
  </si>
  <si>
    <t>2021-12-16
2022-9-28</t>
  </si>
  <si>
    <t>2569.61
6538.39.</t>
  </si>
  <si>
    <t>11974.38
8627.13.</t>
  </si>
  <si>
    <t>岔沟村</t>
  </si>
  <si>
    <t>2022-2-8
2022-9-13</t>
  </si>
  <si>
    <t>16851.95
6048.05</t>
  </si>
  <si>
    <t>2018-9-13
2022-9-16</t>
  </si>
  <si>
    <t>1471.03
23128.97</t>
  </si>
  <si>
    <t>4356.1
6708.6.</t>
  </si>
  <si>
    <t>1464.67
23135.33</t>
  </si>
  <si>
    <t xml:space="preserve">西沟 </t>
  </si>
  <si>
    <t>2018-3-29
2022-9-26</t>
  </si>
  <si>
    <t>1750
2893.01.</t>
  </si>
  <si>
    <t>松树底村</t>
  </si>
  <si>
    <t>偏坡营</t>
  </si>
  <si>
    <t>哈沁营村</t>
  </si>
  <si>
    <t>山咀村</t>
  </si>
  <si>
    <t>榆树林村</t>
  </si>
  <si>
    <t>九神庙村</t>
  </si>
  <si>
    <t>偏坡营村</t>
  </si>
  <si>
    <t>2020-1-2
2022-8-26</t>
  </si>
  <si>
    <t>9000
15600</t>
  </si>
  <si>
    <t>黄酒铺村</t>
  </si>
  <si>
    <t>合计</t>
  </si>
  <si>
    <t>2021年7月1日-2023年3月31日信用社户用屋顶光伏贴息明细（七家脱贫户）</t>
  </si>
  <si>
    <t>2021年7月1日-2023年3月31日信用社户用屋顶光伏贴息明细（中关脱贫户）</t>
  </si>
  <si>
    <t>2021年7月1日-2023年3月31日信用社户用屋顶光伏贴息明细（韩麻营脱贫户）</t>
  </si>
  <si>
    <t>2021年7月1日-2023年3月31日信用社户用屋顶光伏贴息明细（韩麻营清退户）</t>
  </si>
  <si>
    <t>2021年7月1日-2023年3月31日信用社户用屋顶光伏贴息明细（张三营脱贫户）</t>
  </si>
  <si>
    <t>2021年7月1日-2023年3月31日信用社户用屋顶光伏贴息明细（张三营清退户）</t>
  </si>
  <si>
    <t>2021年7月1日-2023年3月31日信用社户用屋顶光伏贴息明细（庙子沟脱贫户）</t>
  </si>
  <si>
    <t>2021年7月1日-2023年3月31日信用社户用屋顶光伏贴息明细（庙子沟清退户）</t>
  </si>
  <si>
    <t>2021年7月1日-2023年3月31日信用社户用屋顶光伏贴息明细（汤头沟脱贫户）</t>
  </si>
  <si>
    <t>2021年7月1日-2023年3月31日信用社户用屋顶光伏贴息明细（汤头沟清退户）</t>
  </si>
  <si>
    <t>2020-12-27
2022-9-24后</t>
  </si>
  <si>
    <t>2021年7月1日-2023年3月31日信用社户用屋顶光伏贴息明细（尹家营脱贫户）</t>
  </si>
  <si>
    <t>2021年7月1日-2023年3月31日信用社户用屋顶光伏贴息明细（偏坡营脱贫户）</t>
  </si>
  <si>
    <t>2021年7月1日-2023年3月31日信用社户用屋顶光伏贴息明细（偏坡营清退户）</t>
  </si>
  <si>
    <t>2020-1-21、2020-5-24，2022-10-31</t>
  </si>
  <si>
    <t>10600、1168.5、12831.5</t>
  </si>
  <si>
    <t>2018-10-26、2022-8-25</t>
  </si>
  <si>
    <t>7973.81、16626.19</t>
  </si>
  <si>
    <t>调上期合计数多计1元</t>
    <phoneticPr fontId="14" type="noConversion"/>
  </si>
  <si>
    <t>战*刚</t>
    <phoneticPr fontId="14" type="noConversion"/>
  </si>
  <si>
    <t>于*礼</t>
    <phoneticPr fontId="14" type="noConversion"/>
  </si>
  <si>
    <t>陈*华</t>
    <phoneticPr fontId="14" type="noConversion"/>
  </si>
  <si>
    <t>付*树</t>
    <phoneticPr fontId="14" type="noConversion"/>
  </si>
  <si>
    <t>潘*国</t>
    <phoneticPr fontId="14" type="noConversion"/>
  </si>
  <si>
    <t>乔*东</t>
    <phoneticPr fontId="14" type="noConversion"/>
  </si>
  <si>
    <t>李*金</t>
    <phoneticPr fontId="14" type="noConversion"/>
  </si>
  <si>
    <t>王*新</t>
    <phoneticPr fontId="14" type="noConversion"/>
  </si>
  <si>
    <t>尹*立</t>
    <phoneticPr fontId="14" type="noConversion"/>
  </si>
  <si>
    <t>胡*山</t>
    <phoneticPr fontId="14" type="noConversion"/>
  </si>
  <si>
    <t>汪*</t>
    <phoneticPr fontId="14" type="noConversion"/>
  </si>
  <si>
    <t>张*云</t>
    <phoneticPr fontId="14" type="noConversion"/>
  </si>
  <si>
    <t>孙*国</t>
    <phoneticPr fontId="14" type="noConversion"/>
  </si>
  <si>
    <t>唐*歧</t>
    <phoneticPr fontId="14" type="noConversion"/>
  </si>
  <si>
    <t>许*</t>
    <phoneticPr fontId="14" type="noConversion"/>
  </si>
  <si>
    <t>段*瑞</t>
    <phoneticPr fontId="14" type="noConversion"/>
  </si>
  <si>
    <t>冀*明</t>
    <phoneticPr fontId="14" type="noConversion"/>
  </si>
  <si>
    <t>李*峰</t>
    <phoneticPr fontId="14" type="noConversion"/>
  </si>
  <si>
    <t>马*君</t>
    <phoneticPr fontId="14" type="noConversion"/>
  </si>
  <si>
    <t>马*成</t>
    <phoneticPr fontId="14" type="noConversion"/>
  </si>
  <si>
    <t>潘*志</t>
    <phoneticPr fontId="14" type="noConversion"/>
  </si>
  <si>
    <t>石*杰</t>
    <phoneticPr fontId="14" type="noConversion"/>
  </si>
  <si>
    <t>丰*</t>
    <phoneticPr fontId="14" type="noConversion"/>
  </si>
  <si>
    <t>王*云</t>
    <phoneticPr fontId="14" type="noConversion"/>
  </si>
  <si>
    <t>王*</t>
    <phoneticPr fontId="14" type="noConversion"/>
  </si>
  <si>
    <t>董*印</t>
    <phoneticPr fontId="14" type="noConversion"/>
  </si>
  <si>
    <t>薛*义</t>
    <phoneticPr fontId="14" type="noConversion"/>
  </si>
  <si>
    <t>刘*忠</t>
    <phoneticPr fontId="14" type="noConversion"/>
  </si>
  <si>
    <t>薛*堂</t>
    <phoneticPr fontId="14" type="noConversion"/>
  </si>
  <si>
    <t>焦*军</t>
    <phoneticPr fontId="14" type="noConversion"/>
  </si>
  <si>
    <t>刘*树</t>
    <phoneticPr fontId="14" type="noConversion"/>
  </si>
  <si>
    <t>张*明</t>
    <phoneticPr fontId="14" type="noConversion"/>
  </si>
  <si>
    <t>董*立</t>
    <phoneticPr fontId="14" type="noConversion"/>
  </si>
  <si>
    <t>董*成</t>
    <phoneticPr fontId="14" type="noConversion"/>
  </si>
  <si>
    <t>董*玉</t>
    <phoneticPr fontId="14" type="noConversion"/>
  </si>
  <si>
    <t>杨*英</t>
    <phoneticPr fontId="14" type="noConversion"/>
  </si>
  <si>
    <t>董*兴</t>
    <phoneticPr fontId="14" type="noConversion"/>
  </si>
  <si>
    <t>董*新</t>
    <phoneticPr fontId="14" type="noConversion"/>
  </si>
  <si>
    <t>刘*君</t>
    <phoneticPr fontId="14" type="noConversion"/>
  </si>
  <si>
    <t>董*彦</t>
    <phoneticPr fontId="14" type="noConversion"/>
  </si>
  <si>
    <t>刘*悦</t>
    <phoneticPr fontId="14" type="noConversion"/>
  </si>
  <si>
    <t>张*华</t>
    <phoneticPr fontId="14" type="noConversion"/>
  </si>
  <si>
    <t>刘*</t>
    <phoneticPr fontId="14" type="noConversion"/>
  </si>
  <si>
    <t>张*国</t>
    <phoneticPr fontId="14" type="noConversion"/>
  </si>
  <si>
    <t>董*永</t>
    <phoneticPr fontId="14" type="noConversion"/>
  </si>
  <si>
    <t>薛*军</t>
    <phoneticPr fontId="14" type="noConversion"/>
  </si>
  <si>
    <t>董*合</t>
    <phoneticPr fontId="14" type="noConversion"/>
  </si>
  <si>
    <t>董*海</t>
    <phoneticPr fontId="14" type="noConversion"/>
  </si>
  <si>
    <t>刘*永</t>
    <phoneticPr fontId="14" type="noConversion"/>
  </si>
  <si>
    <t>董*朋</t>
    <phoneticPr fontId="14" type="noConversion"/>
  </si>
  <si>
    <t>董*军</t>
    <phoneticPr fontId="14" type="noConversion"/>
  </si>
  <si>
    <t>李*杨</t>
    <phoneticPr fontId="14" type="noConversion"/>
  </si>
  <si>
    <t>李*洋</t>
    <phoneticPr fontId="14" type="noConversion"/>
  </si>
  <si>
    <t>董*忠</t>
    <phoneticPr fontId="14" type="noConversion"/>
  </si>
  <si>
    <t>董*利</t>
    <phoneticPr fontId="14" type="noConversion"/>
  </si>
  <si>
    <t>程*</t>
    <phoneticPr fontId="14" type="noConversion"/>
  </si>
  <si>
    <t>李*兰</t>
    <phoneticPr fontId="14" type="noConversion"/>
  </si>
  <si>
    <t>尹*成</t>
    <phoneticPr fontId="14" type="noConversion"/>
  </si>
  <si>
    <t>白*国</t>
    <phoneticPr fontId="14" type="noConversion"/>
  </si>
  <si>
    <t>白*杰</t>
    <phoneticPr fontId="14" type="noConversion"/>
  </si>
  <si>
    <t>白*田</t>
    <phoneticPr fontId="14" type="noConversion"/>
  </si>
  <si>
    <t>高*</t>
    <phoneticPr fontId="14" type="noConversion"/>
  </si>
  <si>
    <t>黄*凤</t>
    <phoneticPr fontId="14" type="noConversion"/>
  </si>
  <si>
    <t>冷*</t>
    <phoneticPr fontId="14" type="noConversion"/>
  </si>
  <si>
    <t>杨*</t>
    <phoneticPr fontId="14" type="noConversion"/>
  </si>
  <si>
    <t>姚*</t>
    <phoneticPr fontId="14" type="noConversion"/>
  </si>
  <si>
    <t>张*田</t>
    <phoneticPr fontId="14" type="noConversion"/>
  </si>
  <si>
    <t>吴*祥</t>
    <phoneticPr fontId="14" type="noConversion"/>
  </si>
  <si>
    <t>谢*忠</t>
    <phoneticPr fontId="14" type="noConversion"/>
  </si>
  <si>
    <t>吴*青</t>
    <phoneticPr fontId="14" type="noConversion"/>
  </si>
  <si>
    <t>白*武</t>
    <phoneticPr fontId="14" type="noConversion"/>
  </si>
  <si>
    <t>王*杰</t>
    <phoneticPr fontId="14" type="noConversion"/>
  </si>
  <si>
    <t>王*祥</t>
    <phoneticPr fontId="14" type="noConversion"/>
  </si>
  <si>
    <t>王*利</t>
    <phoneticPr fontId="14" type="noConversion"/>
  </si>
  <si>
    <t>姚*生</t>
    <phoneticPr fontId="14" type="noConversion"/>
  </si>
  <si>
    <t>张*立</t>
    <phoneticPr fontId="14" type="noConversion"/>
  </si>
  <si>
    <t>杨*富</t>
    <phoneticPr fontId="14" type="noConversion"/>
  </si>
</sst>
</file>

<file path=xl/styles.xml><?xml version="1.0" encoding="utf-8"?>
<styleSheet xmlns="http://schemas.openxmlformats.org/spreadsheetml/2006/main">
  <numFmts count="7">
    <numFmt numFmtId="176" formatCode="#,##0_ "/>
    <numFmt numFmtId="177" formatCode="yyyy\/mm\/dd"/>
    <numFmt numFmtId="178" formatCode="0.0000%"/>
    <numFmt numFmtId="179" formatCode="yyyy/mm/dd"/>
    <numFmt numFmtId="180" formatCode="0.00_ "/>
    <numFmt numFmtId="181" formatCode="#,##0.00_ "/>
    <numFmt numFmtId="182" formatCode="0_);[Red]\(0\)"/>
  </numFmts>
  <fonts count="19">
    <font>
      <sz val="12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sz val="9"/>
      <color indexed="8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/>
    <xf numFmtId="0" fontId="13" fillId="0" borderId="0"/>
    <xf numFmtId="0" fontId="13" fillId="0" borderId="0"/>
    <xf numFmtId="0" fontId="11" fillId="0" borderId="0">
      <alignment vertical="center"/>
    </xf>
    <xf numFmtId="0" fontId="13" fillId="0" borderId="0">
      <alignment vertical="center"/>
    </xf>
    <xf numFmtId="0" fontId="11" fillId="0" borderId="0">
      <alignment vertical="center"/>
    </xf>
  </cellStyleXfs>
  <cellXfs count="181">
    <xf numFmtId="0" fontId="0" fillId="0" borderId="0" xfId="0">
      <alignment vertical="center"/>
    </xf>
    <xf numFmtId="49" fontId="1" fillId="0" borderId="1" xfId="6" applyNumberFormat="1" applyFont="1" applyFill="1" applyBorder="1" applyAlignment="1">
      <alignment horizontal="center" vertical="center" shrinkToFit="1"/>
    </xf>
    <xf numFmtId="179" fontId="2" fillId="0" borderId="1" xfId="6" applyNumberFormat="1" applyFont="1" applyFill="1" applyBorder="1" applyAlignment="1">
      <alignment horizontal="center" vertical="center" shrinkToFit="1"/>
    </xf>
    <xf numFmtId="14" fontId="2" fillId="0" borderId="1" xfId="6" applyNumberFormat="1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1" fillId="0" borderId="1" xfId="4" applyNumberFormat="1" applyFont="1" applyFill="1" applyBorder="1" applyAlignment="1">
      <alignment horizontal="center" vertical="center" shrinkToFit="1"/>
    </xf>
    <xf numFmtId="14" fontId="2" fillId="0" borderId="1" xfId="0" applyNumberFormat="1" applyFont="1" applyFill="1" applyBorder="1" applyAlignment="1">
      <alignment horizontal="center" vertical="center" shrinkToFit="1"/>
    </xf>
    <xf numFmtId="179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/>
    </xf>
    <xf numFmtId="181" fontId="4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vertical="center"/>
    </xf>
    <xf numFmtId="181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177" fontId="3" fillId="0" borderId="1" xfId="7" applyNumberFormat="1" applyFont="1" applyFill="1" applyBorder="1" applyAlignment="1">
      <alignment horizontal="center" vertical="center"/>
    </xf>
    <xf numFmtId="182" fontId="3" fillId="0" borderId="1" xfId="0" applyNumberFormat="1" applyFont="1" applyFill="1" applyBorder="1" applyAlignment="1">
      <alignment horizontal="center" vertical="center"/>
    </xf>
    <xf numFmtId="181" fontId="3" fillId="0" borderId="1" xfId="0" applyNumberFormat="1" applyFont="1" applyFill="1" applyBorder="1" applyAlignment="1">
      <alignment horizontal="center" vertical="center"/>
    </xf>
    <xf numFmtId="179" fontId="0" fillId="0" borderId="0" xfId="0" applyNumberFormat="1" applyFill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9" fontId="0" fillId="0" borderId="1" xfId="0" applyNumberFormat="1" applyFill="1" applyBorder="1">
      <alignment vertical="center"/>
    </xf>
    <xf numFmtId="0" fontId="0" fillId="0" borderId="0" xfId="0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81" fontId="0" fillId="0" borderId="0" xfId="0" applyNumberFormat="1" applyFill="1">
      <alignment vertical="center"/>
    </xf>
    <xf numFmtId="0" fontId="4" fillId="0" borderId="2" xfId="0" applyFont="1" applyFill="1" applyBorder="1" applyAlignment="1">
      <alignment horizontal="center" vertical="center" shrinkToFit="1"/>
    </xf>
    <xf numFmtId="179" fontId="6" fillId="0" borderId="1" xfId="0" applyNumberFormat="1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180" fontId="3" fillId="0" borderId="1" xfId="6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179" fontId="3" fillId="0" borderId="1" xfId="7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181" fontId="0" fillId="0" borderId="1" xfId="0" applyNumberForma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81" fontId="9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0" fillId="0" borderId="1" xfId="6" applyNumberFormat="1" applyFont="1" applyFill="1" applyBorder="1" applyAlignment="1">
      <alignment horizontal="center" vertical="center" shrinkToFit="1"/>
    </xf>
    <xf numFmtId="181" fontId="10" fillId="0" borderId="1" xfId="6" applyNumberFormat="1" applyFont="1" applyFill="1" applyBorder="1" applyAlignment="1">
      <alignment horizontal="center" vertical="center" shrinkToFit="1"/>
    </xf>
    <xf numFmtId="176" fontId="3" fillId="0" borderId="1" xfId="0" applyNumberFormat="1" applyFont="1" applyFill="1" applyBorder="1" applyAlignment="1">
      <alignment horizontal="center" vertical="center"/>
    </xf>
    <xf numFmtId="49" fontId="10" fillId="0" borderId="1" xfId="6" applyNumberFormat="1" applyFont="1" applyFill="1" applyBorder="1" applyAlignment="1">
      <alignment horizontal="center" vertical="center" shrinkToFit="1"/>
    </xf>
    <xf numFmtId="0" fontId="0" fillId="0" borderId="0" xfId="0" applyProtection="1">
      <alignment vertical="center"/>
      <protection locked="0"/>
    </xf>
    <xf numFmtId="176" fontId="4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179" fontId="15" fillId="0" borderId="1" xfId="0" applyNumberFormat="1" applyFont="1" applyFill="1" applyBorder="1" applyAlignment="1">
      <alignment horizontal="center" vertical="center" wrapText="1"/>
    </xf>
    <xf numFmtId="181" fontId="16" fillId="0" borderId="1" xfId="0" applyNumberFormat="1" applyFont="1" applyFill="1" applyBorder="1" applyAlignment="1">
      <alignment horizontal="center" vertical="center"/>
    </xf>
    <xf numFmtId="177" fontId="14" fillId="0" borderId="1" xfId="7" applyNumberFormat="1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/>
    </xf>
    <xf numFmtId="182" fontId="14" fillId="0" borderId="1" xfId="0" applyNumberFormat="1" applyFont="1" applyFill="1" applyBorder="1" applyAlignment="1">
      <alignment horizontal="center" vertical="center"/>
    </xf>
    <xf numFmtId="181" fontId="14" fillId="0" borderId="1" xfId="0" applyNumberFormat="1" applyFont="1" applyFill="1" applyBorder="1" applyAlignment="1">
      <alignment horizontal="center" vertical="center"/>
    </xf>
    <xf numFmtId="179" fontId="14" fillId="0" borderId="1" xfId="7" applyNumberFormat="1" applyFont="1" applyFill="1" applyBorder="1" applyAlignment="1">
      <alignment horizontal="center" vertical="center"/>
    </xf>
    <xf numFmtId="179" fontId="14" fillId="0" borderId="1" xfId="0" applyNumberFormat="1" applyFont="1" applyFill="1" applyBorder="1" applyAlignment="1">
      <alignment horizontal="center" vertical="center"/>
    </xf>
    <xf numFmtId="179" fontId="15" fillId="0" borderId="1" xfId="0" applyNumberFormat="1" applyFont="1" applyFill="1" applyBorder="1" applyAlignment="1">
      <alignment horizontal="center" vertical="center"/>
    </xf>
    <xf numFmtId="179" fontId="17" fillId="0" borderId="1" xfId="0" applyNumberFormat="1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vertical="center"/>
    </xf>
    <xf numFmtId="0" fontId="14" fillId="0" borderId="1" xfId="0" applyFont="1" applyFill="1" applyBorder="1">
      <alignment vertical="center"/>
    </xf>
    <xf numFmtId="0" fontId="14" fillId="0" borderId="0" xfId="0" applyFont="1" applyFill="1">
      <alignment vertical="center"/>
    </xf>
    <xf numFmtId="181" fontId="1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79" fontId="18" fillId="0" borderId="1" xfId="0" applyNumberFormat="1" applyFont="1" applyFill="1" applyBorder="1" applyAlignment="1">
      <alignment horizontal="center" vertical="center" wrapText="1"/>
    </xf>
    <xf numFmtId="179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/>
    </xf>
    <xf numFmtId="177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49" fontId="14" fillId="0" borderId="1" xfId="0" applyNumberFormat="1" applyFont="1" applyFill="1" applyBorder="1" applyAlignment="1">
      <alignment horizontal="center" vertical="center" shrinkToFit="1"/>
    </xf>
    <xf numFmtId="10" fontId="14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80" fontId="14" fillId="0" borderId="1" xfId="0" applyNumberFormat="1" applyFont="1" applyFill="1" applyBorder="1" applyAlignment="1">
      <alignment horizontal="center" vertical="center"/>
    </xf>
    <xf numFmtId="10" fontId="14" fillId="0" borderId="2" xfId="0" applyNumberFormat="1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/>
    </xf>
    <xf numFmtId="179" fontId="14" fillId="0" borderId="1" xfId="0" applyNumberFormat="1" applyFont="1" applyFill="1" applyBorder="1" applyAlignment="1">
      <alignment horizontal="center" vertical="center" wrapText="1"/>
    </xf>
    <xf numFmtId="181" fontId="14" fillId="0" borderId="1" xfId="0" applyNumberFormat="1" applyFont="1" applyFill="1" applyBorder="1">
      <alignment vertical="center"/>
    </xf>
    <xf numFmtId="179" fontId="14" fillId="0" borderId="1" xfId="0" applyNumberFormat="1" applyFont="1" applyFill="1" applyBorder="1">
      <alignment vertical="center"/>
    </xf>
    <xf numFmtId="0" fontId="14" fillId="0" borderId="0" xfId="0" applyFont="1" applyFill="1" applyAlignment="1">
      <alignment horizontal="center" vertical="center"/>
    </xf>
    <xf numFmtId="179" fontId="14" fillId="0" borderId="0" xfId="0" applyNumberFormat="1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181" fontId="14" fillId="0" borderId="0" xfId="0" applyNumberFormat="1" applyFont="1" applyFill="1">
      <alignment vertical="center"/>
    </xf>
    <xf numFmtId="179" fontId="14" fillId="0" borderId="0" xfId="0" applyNumberFormat="1" applyFont="1" applyFill="1">
      <alignment vertical="center"/>
    </xf>
    <xf numFmtId="0" fontId="14" fillId="0" borderId="1" xfId="9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shrinkToFit="1"/>
    </xf>
    <xf numFmtId="181" fontId="4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 wrapText="1"/>
    </xf>
    <xf numFmtId="181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81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49" fontId="3" fillId="0" borderId="2" xfId="0" applyNumberFormat="1" applyFont="1" applyFill="1" applyBorder="1" applyAlignment="1">
      <alignment horizontal="center" vertical="center" shrinkToFit="1"/>
    </xf>
    <xf numFmtId="49" fontId="3" fillId="0" borderId="3" xfId="0" applyNumberFormat="1" applyFont="1" applyFill="1" applyBorder="1" applyAlignment="1">
      <alignment horizontal="center" vertical="center" shrinkToFit="1"/>
    </xf>
    <xf numFmtId="181" fontId="4" fillId="0" borderId="2" xfId="0" applyNumberFormat="1" applyFont="1" applyFill="1" applyBorder="1" applyAlignment="1">
      <alignment horizontal="center" vertical="center"/>
    </xf>
    <xf numFmtId="181" fontId="4" fillId="0" borderId="3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0" fontId="3" fillId="0" borderId="2" xfId="9" applyFont="1" applyFill="1" applyBorder="1" applyAlignment="1">
      <alignment horizontal="center" vertical="center"/>
    </xf>
    <xf numFmtId="0" fontId="3" fillId="0" borderId="3" xfId="9" applyFont="1" applyFill="1" applyBorder="1" applyAlignment="1">
      <alignment horizontal="center" vertical="center"/>
    </xf>
    <xf numFmtId="179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81" fontId="5" fillId="0" borderId="0" xfId="0" applyNumberFormat="1" applyFont="1" applyFill="1" applyAlignment="1">
      <alignment horizontal="center" vertical="center"/>
    </xf>
    <xf numFmtId="179" fontId="5" fillId="0" borderId="0" xfId="0" applyNumberFormat="1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49" fontId="14" fillId="0" borderId="4" xfId="0" applyNumberFormat="1" applyFont="1" applyFill="1" applyBorder="1" applyAlignment="1">
      <alignment horizontal="center" vertical="center" shrinkToFit="1"/>
    </xf>
    <xf numFmtId="49" fontId="14" fillId="0" borderId="3" xfId="0" applyNumberFormat="1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181" fontId="16" fillId="0" borderId="2" xfId="0" applyNumberFormat="1" applyFont="1" applyFill="1" applyBorder="1" applyAlignment="1">
      <alignment horizontal="center" vertical="center"/>
    </xf>
    <xf numFmtId="181" fontId="16" fillId="0" borderId="3" xfId="0" applyNumberFormat="1" applyFont="1" applyFill="1" applyBorder="1" applyAlignment="1">
      <alignment horizontal="center" vertical="center"/>
    </xf>
    <xf numFmtId="181" fontId="16" fillId="0" borderId="4" xfId="0" applyNumberFormat="1" applyFont="1" applyFill="1" applyBorder="1" applyAlignment="1">
      <alignment horizontal="center" vertical="center"/>
    </xf>
    <xf numFmtId="181" fontId="16" fillId="0" borderId="1" xfId="0" applyNumberFormat="1" applyFont="1" applyFill="1" applyBorder="1" applyAlignment="1">
      <alignment horizontal="center" vertical="center"/>
    </xf>
    <xf numFmtId="177" fontId="14" fillId="0" borderId="2" xfId="0" applyNumberFormat="1" applyFont="1" applyFill="1" applyBorder="1" applyAlignment="1">
      <alignment horizontal="center" vertical="center" wrapText="1"/>
    </xf>
    <xf numFmtId="177" fontId="14" fillId="0" borderId="3" xfId="0" applyNumberFormat="1" applyFont="1" applyFill="1" applyBorder="1" applyAlignment="1">
      <alignment horizontal="center" vertical="center" wrapText="1"/>
    </xf>
    <xf numFmtId="177" fontId="14" fillId="0" borderId="4" xfId="0" applyNumberFormat="1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/>
    </xf>
    <xf numFmtId="177" fontId="14" fillId="0" borderId="2" xfId="0" applyNumberFormat="1" applyFont="1" applyFill="1" applyBorder="1" applyAlignment="1">
      <alignment horizontal="center" vertical="center"/>
    </xf>
    <xf numFmtId="177" fontId="14" fillId="0" borderId="3" xfId="0" applyNumberFormat="1" applyFont="1" applyFill="1" applyBorder="1" applyAlignment="1">
      <alignment horizontal="center" vertical="center"/>
    </xf>
    <xf numFmtId="177" fontId="14" fillId="0" borderId="4" xfId="0" applyNumberFormat="1" applyFont="1" applyFill="1" applyBorder="1" applyAlignment="1">
      <alignment horizontal="center" vertical="center"/>
    </xf>
    <xf numFmtId="178" fontId="14" fillId="0" borderId="1" xfId="0" applyNumberFormat="1" applyFont="1" applyFill="1" applyBorder="1" applyAlignment="1">
      <alignment horizontal="center" vertical="center" wrapText="1"/>
    </xf>
    <xf numFmtId="179" fontId="14" fillId="0" borderId="2" xfId="0" applyNumberFormat="1" applyFont="1" applyFill="1" applyBorder="1" applyAlignment="1">
      <alignment horizontal="center" vertical="center" wrapText="1"/>
    </xf>
    <xf numFmtId="179" fontId="14" fillId="0" borderId="3" xfId="0" applyNumberFormat="1" applyFont="1" applyFill="1" applyBorder="1" applyAlignment="1">
      <alignment horizontal="center" vertical="center" wrapText="1"/>
    </xf>
    <xf numFmtId="179" fontId="14" fillId="0" borderId="1" xfId="0" applyNumberFormat="1" applyFont="1" applyFill="1" applyBorder="1" applyAlignment="1">
      <alignment horizontal="center" vertical="center" wrapText="1"/>
    </xf>
    <xf numFmtId="181" fontId="14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shrinkToFit="1"/>
    </xf>
    <xf numFmtId="181" fontId="4" fillId="0" borderId="4" xfId="0" applyNumberFormat="1" applyFont="1" applyFill="1" applyBorder="1" applyAlignment="1">
      <alignment horizontal="center" vertical="center"/>
    </xf>
    <xf numFmtId="181" fontId="4" fillId="0" borderId="1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79" fontId="3" fillId="0" borderId="2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/>
    </xf>
    <xf numFmtId="179" fontId="6" fillId="0" borderId="4" xfId="0" applyNumberFormat="1" applyFont="1" applyFill="1" applyBorder="1" applyAlignment="1">
      <alignment horizontal="center" vertical="center"/>
    </xf>
    <xf numFmtId="179" fontId="6" fillId="0" borderId="3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</cellXfs>
  <cellStyles count="10">
    <cellStyle name="常规" xfId="0" builtinId="0"/>
    <cellStyle name="常规 2 2" xfId="5"/>
    <cellStyle name="常规 21" xfId="4"/>
    <cellStyle name="常规 22" xfId="9"/>
    <cellStyle name="常规 24" xfId="7"/>
    <cellStyle name="常规 6" xfId="1"/>
    <cellStyle name="常规 6 9" xfId="6"/>
    <cellStyle name="常规 7" xfId="8"/>
    <cellStyle name="常规 8" xfId="2"/>
    <cellStyle name="常规 9" xfId="3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9"/>
  <sheetViews>
    <sheetView workbookViewId="0">
      <selection activeCell="E5" sqref="E5"/>
    </sheetView>
  </sheetViews>
  <sheetFormatPr defaultColWidth="9" defaultRowHeight="14.25"/>
  <cols>
    <col min="1" max="1" width="4.5" bestFit="1" customWidth="1"/>
    <col min="2" max="2" width="6" bestFit="1" customWidth="1"/>
    <col min="3" max="3" width="4.5" bestFit="1" customWidth="1"/>
    <col min="4" max="4" width="6" bestFit="1" customWidth="1"/>
    <col min="5" max="5" width="9" bestFit="1" customWidth="1"/>
    <col min="6" max="6" width="9" customWidth="1"/>
    <col min="7" max="7" width="6" bestFit="1" customWidth="1"/>
    <col min="8" max="9" width="7.5" bestFit="1" customWidth="1"/>
    <col min="10" max="10" width="9" bestFit="1" customWidth="1"/>
    <col min="11" max="12" width="11.5" bestFit="1" customWidth="1"/>
    <col min="13" max="13" width="7.5" bestFit="1" customWidth="1"/>
    <col min="14" max="14" width="10.125" bestFit="1" customWidth="1"/>
    <col min="15" max="16" width="9" bestFit="1" customWidth="1"/>
    <col min="17" max="18" width="10.5" style="9" bestFit="1" customWidth="1"/>
    <col min="19" max="20" width="10.5" bestFit="1" customWidth="1"/>
    <col min="21" max="21" width="7.5" bestFit="1" customWidth="1"/>
    <col min="22" max="22" width="8.25" bestFit="1" customWidth="1"/>
  </cols>
  <sheetData>
    <row r="1" spans="1:22" ht="27.95" customHeight="1">
      <c r="A1" s="103" t="s">
        <v>106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4"/>
      <c r="R1" s="104"/>
      <c r="S1" s="103"/>
      <c r="T1" s="103"/>
      <c r="U1" s="103"/>
      <c r="V1" s="103"/>
    </row>
    <row r="2" spans="1:22" s="46" customFormat="1" ht="21.95" customHeight="1">
      <c r="A2" s="105" t="s">
        <v>2</v>
      </c>
      <c r="B2" s="105" t="s">
        <v>3</v>
      </c>
      <c r="C2" s="105" t="s">
        <v>4</v>
      </c>
      <c r="D2" s="105" t="s">
        <v>5</v>
      </c>
      <c r="E2" s="105" t="s">
        <v>6</v>
      </c>
      <c r="F2" s="105" t="s">
        <v>7</v>
      </c>
      <c r="G2" s="105" t="s">
        <v>8</v>
      </c>
      <c r="H2" s="105" t="s">
        <v>9</v>
      </c>
      <c r="I2" s="105" t="s">
        <v>10</v>
      </c>
      <c r="J2" s="105" t="s">
        <v>11</v>
      </c>
      <c r="K2" s="105" t="s">
        <v>12</v>
      </c>
      <c r="L2" s="105"/>
      <c r="M2" s="107" t="s">
        <v>13</v>
      </c>
      <c r="N2" s="105" t="s">
        <v>14</v>
      </c>
      <c r="O2" s="105" t="s">
        <v>15</v>
      </c>
      <c r="P2" s="105" t="s">
        <v>16</v>
      </c>
      <c r="Q2" s="109" t="s">
        <v>17</v>
      </c>
      <c r="R2" s="109" t="s">
        <v>18</v>
      </c>
      <c r="S2" s="105" t="s">
        <v>17</v>
      </c>
      <c r="T2" s="105" t="s">
        <v>18</v>
      </c>
      <c r="U2" s="105" t="s">
        <v>19</v>
      </c>
      <c r="V2" s="108" t="s">
        <v>20</v>
      </c>
    </row>
    <row r="3" spans="1:22" s="46" customFormat="1" ht="21.95" customHeight="1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47" t="s">
        <v>21</v>
      </c>
      <c r="L3" s="47" t="s">
        <v>22</v>
      </c>
      <c r="M3" s="107"/>
      <c r="N3" s="105"/>
      <c r="O3" s="105"/>
      <c r="P3" s="105"/>
      <c r="Q3" s="109"/>
      <c r="R3" s="109"/>
      <c r="S3" s="105"/>
      <c r="T3" s="105"/>
      <c r="U3" s="105"/>
      <c r="V3" s="108"/>
    </row>
    <row r="4" spans="1:22" s="8" customFormat="1" ht="24.95" customHeight="1">
      <c r="A4" s="10">
        <v>1</v>
      </c>
      <c r="B4" s="11" t="s">
        <v>23</v>
      </c>
      <c r="C4" s="10" t="s">
        <v>24</v>
      </c>
      <c r="D4" s="10" t="s">
        <v>25</v>
      </c>
      <c r="E4" s="102" t="s">
        <v>125</v>
      </c>
      <c r="F4" s="13">
        <v>2503158732</v>
      </c>
      <c r="G4" s="14" t="s">
        <v>26</v>
      </c>
      <c r="H4" s="13" t="s">
        <v>27</v>
      </c>
      <c r="I4" s="13" t="s">
        <v>28</v>
      </c>
      <c r="J4" s="17">
        <v>24600</v>
      </c>
      <c r="K4" s="18">
        <v>42796</v>
      </c>
      <c r="L4" s="18">
        <v>44621</v>
      </c>
      <c r="M4" s="19">
        <v>4.7500000000000001E-2</v>
      </c>
      <c r="N4" s="3" t="s">
        <v>29</v>
      </c>
      <c r="O4" s="17">
        <v>24000</v>
      </c>
      <c r="P4" s="17">
        <v>24600</v>
      </c>
      <c r="Q4" s="23">
        <v>44378</v>
      </c>
      <c r="R4" s="18">
        <f>L4</f>
        <v>44621</v>
      </c>
      <c r="S4" s="23">
        <v>44378</v>
      </c>
      <c r="T4" s="23">
        <v>45016</v>
      </c>
      <c r="U4" s="24">
        <f>R4-Q4+1</f>
        <v>244</v>
      </c>
      <c r="V4" s="25">
        <f>ROUND(P4*M4*U4/365,0)</f>
        <v>781</v>
      </c>
    </row>
    <row r="5" spans="1:22" s="8" customFormat="1" ht="24.95" customHeight="1">
      <c r="A5" s="10">
        <v>2</v>
      </c>
      <c r="B5" s="11" t="s">
        <v>23</v>
      </c>
      <c r="C5" s="10" t="s">
        <v>24</v>
      </c>
      <c r="D5" s="10" t="s">
        <v>25</v>
      </c>
      <c r="E5" s="102" t="s">
        <v>126</v>
      </c>
      <c r="F5" s="13">
        <v>2503159038</v>
      </c>
      <c r="G5" s="14" t="s">
        <v>26</v>
      </c>
      <c r="H5" s="13" t="s">
        <v>27</v>
      </c>
      <c r="I5" s="13" t="s">
        <v>28</v>
      </c>
      <c r="J5" s="17">
        <v>24600</v>
      </c>
      <c r="K5" s="18">
        <v>42798</v>
      </c>
      <c r="L5" s="18">
        <v>44623</v>
      </c>
      <c r="M5" s="19">
        <v>4.7500000000000001E-2</v>
      </c>
      <c r="N5" s="3">
        <v>44634</v>
      </c>
      <c r="O5" s="17">
        <v>24600</v>
      </c>
      <c r="P5" s="17">
        <v>24600</v>
      </c>
      <c r="Q5" s="23">
        <v>44378</v>
      </c>
      <c r="R5" s="30">
        <f>L5</f>
        <v>44623</v>
      </c>
      <c r="S5" s="23">
        <v>44378</v>
      </c>
      <c r="T5" s="23">
        <v>45016</v>
      </c>
      <c r="U5" s="24">
        <f>R5-Q5+1</f>
        <v>246</v>
      </c>
      <c r="V5" s="25">
        <f>ROUND(P5*M5*U5/365,0)</f>
        <v>788</v>
      </c>
    </row>
    <row r="6" spans="1:22" ht="18.95" customHeight="1">
      <c r="A6" s="106" t="s">
        <v>105</v>
      </c>
      <c r="B6" s="106"/>
      <c r="C6" s="106"/>
      <c r="D6" s="106"/>
      <c r="E6" s="106"/>
      <c r="F6" s="106"/>
      <c r="G6" s="106"/>
      <c r="H6" s="49"/>
      <c r="I6" s="49"/>
      <c r="J6" s="17">
        <f>SUM(J4:J5)</f>
        <v>49200</v>
      </c>
      <c r="K6" s="49"/>
      <c r="L6" s="49"/>
      <c r="M6" s="49"/>
      <c r="N6" s="49"/>
      <c r="O6" s="49"/>
      <c r="P6" s="49"/>
      <c r="Q6" s="22"/>
      <c r="R6" s="22"/>
      <c r="S6" s="49"/>
      <c r="T6" s="49"/>
      <c r="U6" s="49"/>
      <c r="V6" s="25">
        <f>SUM(V4:V5)</f>
        <v>1569</v>
      </c>
    </row>
    <row r="9" spans="1:22">
      <c r="K9" s="54"/>
    </row>
  </sheetData>
  <autoFilter ref="A3:V6">
    <extLst/>
  </autoFilter>
  <mergeCells count="23">
    <mergeCell ref="U2:U3"/>
    <mergeCell ref="V2:V3"/>
    <mergeCell ref="O2:O3"/>
    <mergeCell ref="P2:P3"/>
    <mergeCell ref="Q2:Q3"/>
    <mergeCell ref="R2:R3"/>
    <mergeCell ref="S2:S3"/>
    <mergeCell ref="A1:V1"/>
    <mergeCell ref="K2:L2"/>
    <mergeCell ref="A6:G6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N2:N3"/>
    <mergeCell ref="T2:T3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75138888888888899" top="1" bottom="1" header="0.5" footer="0.5"/>
  <pageSetup paperSize="9" scale="78" orientation="landscape" r:id="rId1"/>
  <colBreaks count="1" manualBreakCount="1">
    <brk id="22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V17"/>
  <sheetViews>
    <sheetView workbookViewId="0">
      <selection activeCell="E16" sqref="E16"/>
    </sheetView>
  </sheetViews>
  <sheetFormatPr defaultColWidth="9" defaultRowHeight="14.25"/>
  <cols>
    <col min="1" max="1" width="4.5" style="9" bestFit="1" customWidth="1"/>
    <col min="2" max="3" width="6" style="9" bestFit="1" customWidth="1"/>
    <col min="4" max="4" width="7.5" style="9" bestFit="1" customWidth="1"/>
    <col min="5" max="5" width="9" style="32"/>
    <col min="6" max="6" width="9" style="9" bestFit="1" customWidth="1"/>
    <col min="7" max="7" width="6" style="9" bestFit="1" customWidth="1"/>
    <col min="8" max="9" width="7.5" style="9" bestFit="1" customWidth="1"/>
    <col min="10" max="10" width="9" style="9" bestFit="1" customWidth="1"/>
    <col min="11" max="12" width="11.5" style="9" bestFit="1" customWidth="1"/>
    <col min="13" max="13" width="7.5" style="32" bestFit="1" customWidth="1"/>
    <col min="14" max="14" width="10.5" style="33" bestFit="1" customWidth="1"/>
    <col min="15" max="15" width="9" style="34" bestFit="1" customWidth="1"/>
    <col min="16" max="16" width="9" style="35" customWidth="1"/>
    <col min="17" max="18" width="10.5" style="26" bestFit="1" customWidth="1"/>
    <col min="19" max="20" width="10.5" style="9" bestFit="1" customWidth="1"/>
    <col min="21" max="21" width="7.5" style="9" bestFit="1" customWidth="1"/>
    <col min="22" max="22" width="9" style="9" bestFit="1" customWidth="1"/>
    <col min="23" max="16384" width="9" style="9"/>
  </cols>
  <sheetData>
    <row r="1" spans="1:22" ht="27.95" customHeight="1">
      <c r="A1" s="104" t="s">
        <v>115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30"/>
      <c r="O1" s="131"/>
      <c r="P1" s="132"/>
      <c r="Q1" s="133"/>
      <c r="R1" s="133"/>
      <c r="S1" s="104"/>
      <c r="T1" s="104"/>
      <c r="U1" s="104"/>
      <c r="V1" s="132"/>
    </row>
    <row r="2" spans="1:22" s="8" customFormat="1" ht="18" customHeight="1">
      <c r="A2" s="109" t="s">
        <v>2</v>
      </c>
      <c r="B2" s="109" t="s">
        <v>3</v>
      </c>
      <c r="C2" s="109" t="s">
        <v>4</v>
      </c>
      <c r="D2" s="112" t="s">
        <v>5</v>
      </c>
      <c r="E2" s="112" t="s">
        <v>6</v>
      </c>
      <c r="F2" s="112" t="s">
        <v>7</v>
      </c>
      <c r="G2" s="112" t="s">
        <v>8</v>
      </c>
      <c r="H2" s="109" t="s">
        <v>9</v>
      </c>
      <c r="I2" s="109" t="s">
        <v>10</v>
      </c>
      <c r="J2" s="109" t="s">
        <v>11</v>
      </c>
      <c r="K2" s="109" t="s">
        <v>12</v>
      </c>
      <c r="L2" s="109"/>
      <c r="M2" s="114" t="s">
        <v>13</v>
      </c>
      <c r="N2" s="174" t="s">
        <v>14</v>
      </c>
      <c r="O2" s="112" t="s">
        <v>15</v>
      </c>
      <c r="P2" s="112" t="s">
        <v>16</v>
      </c>
      <c r="Q2" s="176" t="s">
        <v>17</v>
      </c>
      <c r="R2" s="176" t="s">
        <v>18</v>
      </c>
      <c r="S2" s="112" t="s">
        <v>17</v>
      </c>
      <c r="T2" s="112" t="s">
        <v>18</v>
      </c>
      <c r="U2" s="109" t="s">
        <v>19</v>
      </c>
      <c r="V2" s="115" t="s">
        <v>20</v>
      </c>
    </row>
    <row r="3" spans="1:22" s="8" customFormat="1" ht="18" customHeight="1">
      <c r="A3" s="109"/>
      <c r="B3" s="109"/>
      <c r="C3" s="109"/>
      <c r="D3" s="113"/>
      <c r="E3" s="113"/>
      <c r="F3" s="113"/>
      <c r="G3" s="113"/>
      <c r="H3" s="109"/>
      <c r="I3" s="109"/>
      <c r="J3" s="109"/>
      <c r="K3" s="10" t="s">
        <v>21</v>
      </c>
      <c r="L3" s="10" t="s">
        <v>22</v>
      </c>
      <c r="M3" s="114"/>
      <c r="N3" s="175"/>
      <c r="O3" s="113"/>
      <c r="P3" s="113"/>
      <c r="Q3" s="176"/>
      <c r="R3" s="176"/>
      <c r="S3" s="113"/>
      <c r="T3" s="113"/>
      <c r="U3" s="109"/>
      <c r="V3" s="115"/>
    </row>
    <row r="4" spans="1:22" s="8" customFormat="1" ht="27.95" customHeight="1">
      <c r="A4" s="27">
        <v>1</v>
      </c>
      <c r="B4" s="10" t="s">
        <v>23</v>
      </c>
      <c r="C4" s="10" t="s">
        <v>46</v>
      </c>
      <c r="D4" s="10" t="s">
        <v>50</v>
      </c>
      <c r="E4" s="102" t="s">
        <v>170</v>
      </c>
      <c r="F4" s="13">
        <v>2502714209</v>
      </c>
      <c r="G4" s="14" t="s">
        <v>35</v>
      </c>
      <c r="H4" s="13" t="s">
        <v>27</v>
      </c>
      <c r="I4" s="16" t="s">
        <v>28</v>
      </c>
      <c r="J4" s="17">
        <v>24600</v>
      </c>
      <c r="K4" s="18">
        <v>43003</v>
      </c>
      <c r="L4" s="18">
        <v>44828</v>
      </c>
      <c r="M4" s="19">
        <v>4.7500000000000001E-2</v>
      </c>
      <c r="N4" s="37" t="s">
        <v>116</v>
      </c>
      <c r="O4" s="21" t="s">
        <v>84</v>
      </c>
      <c r="P4" s="25">
        <v>12625.62</v>
      </c>
      <c r="Q4" s="43">
        <v>44378</v>
      </c>
      <c r="R4" s="29">
        <f>L4</f>
        <v>44828</v>
      </c>
      <c r="S4" s="23">
        <v>44378</v>
      </c>
      <c r="T4" s="23">
        <v>45016</v>
      </c>
      <c r="U4" s="24">
        <f>R4-Q4+1</f>
        <v>451</v>
      </c>
      <c r="V4" s="25">
        <f>ROUND(P4*M4*U4/365,0)</f>
        <v>741</v>
      </c>
    </row>
    <row r="5" spans="1:22" s="8" customFormat="1" ht="27.95" customHeight="1">
      <c r="A5" s="116">
        <v>2</v>
      </c>
      <c r="B5" s="11" t="s">
        <v>23</v>
      </c>
      <c r="C5" s="118" t="s">
        <v>46</v>
      </c>
      <c r="D5" s="12" t="s">
        <v>85</v>
      </c>
      <c r="E5" s="138" t="s">
        <v>171</v>
      </c>
      <c r="F5" s="120">
        <v>2502714401</v>
      </c>
      <c r="G5" s="122" t="s">
        <v>35</v>
      </c>
      <c r="H5" s="14" t="s">
        <v>27</v>
      </c>
      <c r="I5" s="14" t="s">
        <v>28</v>
      </c>
      <c r="J5" s="124">
        <v>24600</v>
      </c>
      <c r="K5" s="170">
        <v>42999</v>
      </c>
      <c r="L5" s="126">
        <v>44824</v>
      </c>
      <c r="M5" s="19">
        <v>4.7500000000000001E-2</v>
      </c>
      <c r="N5" s="37">
        <v>43199</v>
      </c>
      <c r="O5" s="21">
        <v>1700</v>
      </c>
      <c r="P5" s="25">
        <f>24600-1700</f>
        <v>22900</v>
      </c>
      <c r="Q5" s="43">
        <v>44378</v>
      </c>
      <c r="R5" s="7">
        <v>44600</v>
      </c>
      <c r="S5" s="23">
        <v>44378</v>
      </c>
      <c r="T5" s="23">
        <v>45016</v>
      </c>
      <c r="U5" s="24">
        <f>R5-Q5+1</f>
        <v>223</v>
      </c>
      <c r="V5" s="25">
        <f>ROUND(P5*M5*U5/365,0)</f>
        <v>665</v>
      </c>
    </row>
    <row r="6" spans="1:22" s="8" customFormat="1" ht="27.95" customHeight="1">
      <c r="A6" s="136"/>
      <c r="B6" s="11"/>
      <c r="C6" s="137"/>
      <c r="D6" s="12"/>
      <c r="E6" s="138"/>
      <c r="F6" s="140"/>
      <c r="G6" s="166"/>
      <c r="H6" s="14"/>
      <c r="I6" s="14"/>
      <c r="J6" s="168"/>
      <c r="K6" s="171"/>
      <c r="L6" s="173"/>
      <c r="M6" s="19">
        <v>4.7500000000000001E-2</v>
      </c>
      <c r="N6" s="37" t="s">
        <v>86</v>
      </c>
      <c r="O6" s="21" t="s">
        <v>87</v>
      </c>
      <c r="P6" s="25">
        <f>22900-16851.95</f>
        <v>6048.0499999999993</v>
      </c>
      <c r="Q6" s="43">
        <v>44601</v>
      </c>
      <c r="R6" s="7">
        <v>44817</v>
      </c>
      <c r="S6" s="23"/>
      <c r="T6" s="23"/>
      <c r="U6" s="24">
        <f>R6-Q6+1</f>
        <v>217</v>
      </c>
      <c r="V6" s="25">
        <f>ROUND(P6*M6*U6/365,0)</f>
        <v>171</v>
      </c>
    </row>
    <row r="7" spans="1:22" s="8" customFormat="1" ht="27.95" customHeight="1">
      <c r="A7" s="11">
        <v>3</v>
      </c>
      <c r="B7" s="11" t="s">
        <v>23</v>
      </c>
      <c r="C7" s="10" t="s">
        <v>46</v>
      </c>
      <c r="D7" s="10" t="s">
        <v>85</v>
      </c>
      <c r="E7" s="102" t="s">
        <v>172</v>
      </c>
      <c r="F7" s="13">
        <v>2502714007</v>
      </c>
      <c r="G7" s="14" t="s">
        <v>35</v>
      </c>
      <c r="H7" s="13" t="s">
        <v>27</v>
      </c>
      <c r="I7" s="16" t="s">
        <v>28</v>
      </c>
      <c r="J7" s="17">
        <v>24600</v>
      </c>
      <c r="K7" s="18">
        <v>43000</v>
      </c>
      <c r="L7" s="18">
        <v>44825</v>
      </c>
      <c r="M7" s="19">
        <v>4.7500000000000001E-2</v>
      </c>
      <c r="N7" s="37" t="s">
        <v>88</v>
      </c>
      <c r="O7" s="21" t="s">
        <v>89</v>
      </c>
      <c r="P7" s="25">
        <v>23128.97</v>
      </c>
      <c r="Q7" s="43">
        <v>44378</v>
      </c>
      <c r="R7" s="7">
        <v>44820</v>
      </c>
      <c r="S7" s="23">
        <v>44378</v>
      </c>
      <c r="T7" s="23">
        <v>45016</v>
      </c>
      <c r="U7" s="24">
        <f t="shared" ref="U7:U16" si="0">R7-Q7+1</f>
        <v>443</v>
      </c>
      <c r="V7" s="25">
        <f t="shared" ref="V7:V16" si="1">ROUND(P7*M7*U7/365,0)</f>
        <v>1333</v>
      </c>
    </row>
    <row r="8" spans="1:22" s="8" customFormat="1" ht="27.95" customHeight="1">
      <c r="A8" s="165">
        <v>4</v>
      </c>
      <c r="B8" s="109" t="s">
        <v>23</v>
      </c>
      <c r="C8" s="109" t="s">
        <v>46</v>
      </c>
      <c r="D8" s="109" t="s">
        <v>57</v>
      </c>
      <c r="E8" s="138" t="s">
        <v>173</v>
      </c>
      <c r="F8" s="139">
        <v>2503009997</v>
      </c>
      <c r="G8" s="167" t="s">
        <v>35</v>
      </c>
      <c r="H8" s="167" t="s">
        <v>27</v>
      </c>
      <c r="I8" s="167" t="s">
        <v>28</v>
      </c>
      <c r="J8" s="169">
        <v>24600</v>
      </c>
      <c r="K8" s="172">
        <v>43000</v>
      </c>
      <c r="L8" s="172">
        <v>44825</v>
      </c>
      <c r="M8" s="19">
        <v>4.7500000000000001E-2</v>
      </c>
      <c r="N8" s="37" t="s">
        <v>54</v>
      </c>
      <c r="O8" s="21">
        <v>13535.3</v>
      </c>
      <c r="P8" s="25">
        <v>11064.7</v>
      </c>
      <c r="Q8" s="43">
        <v>44378</v>
      </c>
      <c r="R8" s="7">
        <v>44544</v>
      </c>
      <c r="S8" s="23">
        <v>44378</v>
      </c>
      <c r="T8" s="23">
        <v>45016</v>
      </c>
      <c r="U8" s="24">
        <f t="shared" si="0"/>
        <v>167</v>
      </c>
      <c r="V8" s="25">
        <f t="shared" si="1"/>
        <v>240</v>
      </c>
    </row>
    <row r="9" spans="1:22" s="8" customFormat="1" ht="27.95" customHeight="1">
      <c r="A9" s="165"/>
      <c r="B9" s="109"/>
      <c r="C9" s="109"/>
      <c r="D9" s="109"/>
      <c r="E9" s="138"/>
      <c r="F9" s="139"/>
      <c r="G9" s="167"/>
      <c r="H9" s="167"/>
      <c r="I9" s="167"/>
      <c r="J9" s="169"/>
      <c r="K9" s="172"/>
      <c r="L9" s="172"/>
      <c r="M9" s="19">
        <v>4.7500000000000001E-2</v>
      </c>
      <c r="N9" s="38" t="s">
        <v>55</v>
      </c>
      <c r="O9" s="39" t="s">
        <v>90</v>
      </c>
      <c r="P9" s="25">
        <f>11064.7-4356.1</f>
        <v>6708.6</v>
      </c>
      <c r="Q9" s="43">
        <v>44545</v>
      </c>
      <c r="R9" s="7">
        <v>44820</v>
      </c>
      <c r="S9" s="23"/>
      <c r="T9" s="23"/>
      <c r="U9" s="24">
        <f t="shared" si="0"/>
        <v>276</v>
      </c>
      <c r="V9" s="25">
        <f t="shared" si="1"/>
        <v>241</v>
      </c>
    </row>
    <row r="10" spans="1:22" s="8" customFormat="1" ht="27.95" customHeight="1">
      <c r="A10" s="11">
        <v>5</v>
      </c>
      <c r="B10" s="11" t="s">
        <v>23</v>
      </c>
      <c r="C10" s="10" t="s">
        <v>46</v>
      </c>
      <c r="D10" s="10" t="s">
        <v>85</v>
      </c>
      <c r="E10" s="102" t="s">
        <v>174</v>
      </c>
      <c r="F10" s="13">
        <v>2502713828</v>
      </c>
      <c r="G10" s="14" t="s">
        <v>35</v>
      </c>
      <c r="H10" s="13" t="s">
        <v>27</v>
      </c>
      <c r="I10" s="16" t="s">
        <v>28</v>
      </c>
      <c r="J10" s="17">
        <v>24600</v>
      </c>
      <c r="K10" s="18">
        <v>43000</v>
      </c>
      <c r="L10" s="18">
        <v>44825</v>
      </c>
      <c r="M10" s="19">
        <v>4.7500000000000001E-2</v>
      </c>
      <c r="N10" s="37" t="s">
        <v>88</v>
      </c>
      <c r="O10" s="21" t="s">
        <v>91</v>
      </c>
      <c r="P10" s="25">
        <v>23135.33</v>
      </c>
      <c r="Q10" s="43">
        <v>44378</v>
      </c>
      <c r="R10" s="7">
        <v>44820</v>
      </c>
      <c r="S10" s="23">
        <v>44378</v>
      </c>
      <c r="T10" s="23">
        <v>45016</v>
      </c>
      <c r="U10" s="24">
        <f t="shared" si="0"/>
        <v>443</v>
      </c>
      <c r="V10" s="25">
        <f t="shared" si="1"/>
        <v>1334</v>
      </c>
    </row>
    <row r="11" spans="1:22" s="8" customFormat="1" ht="27.95" customHeight="1">
      <c r="A11" s="11">
        <v>6</v>
      </c>
      <c r="B11" s="11" t="s">
        <v>23</v>
      </c>
      <c r="C11" s="10" t="s">
        <v>46</v>
      </c>
      <c r="D11" s="10" t="s">
        <v>47</v>
      </c>
      <c r="E11" s="102" t="s">
        <v>175</v>
      </c>
      <c r="F11" s="13">
        <v>2502721285</v>
      </c>
      <c r="G11" s="14" t="s">
        <v>35</v>
      </c>
      <c r="H11" s="13" t="s">
        <v>27</v>
      </c>
      <c r="I11" s="16" t="s">
        <v>28</v>
      </c>
      <c r="J11" s="17">
        <v>24600</v>
      </c>
      <c r="K11" s="18">
        <v>43003</v>
      </c>
      <c r="L11" s="18">
        <v>44828</v>
      </c>
      <c r="M11" s="19">
        <v>4.7500000000000001E-2</v>
      </c>
      <c r="N11" s="40">
        <v>45040</v>
      </c>
      <c r="O11" s="41">
        <v>7973.85</v>
      </c>
      <c r="P11" s="25">
        <v>24600</v>
      </c>
      <c r="Q11" s="43">
        <v>44378</v>
      </c>
      <c r="R11" s="29">
        <f t="shared" ref="R11:R14" si="2">L11</f>
        <v>44828</v>
      </c>
      <c r="S11" s="23">
        <v>44378</v>
      </c>
      <c r="T11" s="23">
        <v>45016</v>
      </c>
      <c r="U11" s="24">
        <f t="shared" si="0"/>
        <v>451</v>
      </c>
      <c r="V11" s="25">
        <f t="shared" si="1"/>
        <v>1444</v>
      </c>
    </row>
    <row r="12" spans="1:22" s="8" customFormat="1" ht="27.95" customHeight="1">
      <c r="A12" s="11">
        <v>7</v>
      </c>
      <c r="B12" s="11" t="s">
        <v>23</v>
      </c>
      <c r="C12" s="10" t="s">
        <v>46</v>
      </c>
      <c r="D12" s="10" t="s">
        <v>50</v>
      </c>
      <c r="E12" s="102" t="s">
        <v>176</v>
      </c>
      <c r="F12" s="13">
        <v>2502798010</v>
      </c>
      <c r="G12" s="14" t="s">
        <v>35</v>
      </c>
      <c r="H12" s="13" t="s">
        <v>27</v>
      </c>
      <c r="I12" s="16" t="s">
        <v>28</v>
      </c>
      <c r="J12" s="17">
        <v>24600</v>
      </c>
      <c r="K12" s="18">
        <v>43003</v>
      </c>
      <c r="L12" s="18">
        <v>44828</v>
      </c>
      <c r="M12" s="19">
        <v>4.7500000000000001E-2</v>
      </c>
      <c r="N12" s="38">
        <v>44824</v>
      </c>
      <c r="O12" s="42">
        <v>24600</v>
      </c>
      <c r="P12" s="25">
        <v>24600</v>
      </c>
      <c r="Q12" s="43">
        <v>44378</v>
      </c>
      <c r="R12" s="29">
        <f>N12</f>
        <v>44824</v>
      </c>
      <c r="S12" s="23">
        <v>44378</v>
      </c>
      <c r="T12" s="23">
        <v>45016</v>
      </c>
      <c r="U12" s="24">
        <f t="shared" si="0"/>
        <v>447</v>
      </c>
      <c r="V12" s="25">
        <f t="shared" si="1"/>
        <v>1431</v>
      </c>
    </row>
    <row r="13" spans="1:22" s="8" customFormat="1" ht="27.95" customHeight="1">
      <c r="A13" s="11">
        <v>8</v>
      </c>
      <c r="B13" s="11" t="s">
        <v>23</v>
      </c>
      <c r="C13" s="10" t="s">
        <v>46</v>
      </c>
      <c r="D13" s="10" t="s">
        <v>50</v>
      </c>
      <c r="E13" s="102" t="s">
        <v>177</v>
      </c>
      <c r="F13" s="13">
        <v>2502797828</v>
      </c>
      <c r="G13" s="14" t="s">
        <v>35</v>
      </c>
      <c r="H13" s="13" t="s">
        <v>27</v>
      </c>
      <c r="I13" s="16" t="s">
        <v>28</v>
      </c>
      <c r="J13" s="17">
        <v>24600</v>
      </c>
      <c r="K13" s="18">
        <v>43004</v>
      </c>
      <c r="L13" s="18">
        <v>44829</v>
      </c>
      <c r="M13" s="19">
        <v>4.7500000000000001E-2</v>
      </c>
      <c r="N13" s="38">
        <v>44829</v>
      </c>
      <c r="O13" s="42">
        <v>24600</v>
      </c>
      <c r="P13" s="25">
        <v>24600</v>
      </c>
      <c r="Q13" s="43">
        <v>44378</v>
      </c>
      <c r="R13" s="29">
        <f t="shared" si="2"/>
        <v>44829</v>
      </c>
      <c r="S13" s="23">
        <v>44378</v>
      </c>
      <c r="T13" s="23">
        <v>45016</v>
      </c>
      <c r="U13" s="24">
        <f t="shared" si="0"/>
        <v>452</v>
      </c>
      <c r="V13" s="25">
        <f t="shared" si="1"/>
        <v>1447</v>
      </c>
    </row>
    <row r="14" spans="1:22" s="8" customFormat="1" ht="27.95" customHeight="1">
      <c r="A14" s="11">
        <v>9</v>
      </c>
      <c r="B14" s="11" t="s">
        <v>23</v>
      </c>
      <c r="C14" s="10" t="s">
        <v>46</v>
      </c>
      <c r="D14" s="10" t="s">
        <v>50</v>
      </c>
      <c r="E14" s="102" t="s">
        <v>178</v>
      </c>
      <c r="F14" s="13">
        <v>2502697548</v>
      </c>
      <c r="G14" s="14" t="s">
        <v>35</v>
      </c>
      <c r="H14" s="13" t="s">
        <v>27</v>
      </c>
      <c r="I14" s="16" t="s">
        <v>28</v>
      </c>
      <c r="J14" s="17">
        <v>24600</v>
      </c>
      <c r="K14" s="18">
        <v>43005</v>
      </c>
      <c r="L14" s="18">
        <v>44830</v>
      </c>
      <c r="M14" s="19">
        <v>4.7500000000000001E-2</v>
      </c>
      <c r="N14" s="40">
        <v>44830</v>
      </c>
      <c r="O14" s="42">
        <v>24600</v>
      </c>
      <c r="P14" s="25">
        <v>24600</v>
      </c>
      <c r="Q14" s="43">
        <v>44378</v>
      </c>
      <c r="R14" s="43">
        <f t="shared" si="2"/>
        <v>44830</v>
      </c>
      <c r="S14" s="23">
        <v>44378</v>
      </c>
      <c r="T14" s="23">
        <v>45016</v>
      </c>
      <c r="U14" s="24">
        <f t="shared" si="0"/>
        <v>453</v>
      </c>
      <c r="V14" s="25">
        <f t="shared" si="1"/>
        <v>1450</v>
      </c>
    </row>
    <row r="15" spans="1:22" s="8" customFormat="1" ht="27.95" customHeight="1">
      <c r="A15" s="11">
        <v>10</v>
      </c>
      <c r="B15" s="11" t="s">
        <v>23</v>
      </c>
      <c r="C15" s="10" t="s">
        <v>46</v>
      </c>
      <c r="D15" s="10" t="s">
        <v>92</v>
      </c>
      <c r="E15" s="102" t="s">
        <v>179</v>
      </c>
      <c r="F15" s="13">
        <v>2502695177</v>
      </c>
      <c r="G15" s="14" t="s">
        <v>35</v>
      </c>
      <c r="H15" s="13" t="s">
        <v>27</v>
      </c>
      <c r="I15" s="16" t="s">
        <v>28</v>
      </c>
      <c r="J15" s="17">
        <v>24600</v>
      </c>
      <c r="K15" s="18">
        <v>43005</v>
      </c>
      <c r="L15" s="18">
        <v>44830</v>
      </c>
      <c r="M15" s="19">
        <v>4.7500000000000001E-2</v>
      </c>
      <c r="N15" s="37" t="s">
        <v>93</v>
      </c>
      <c r="O15" s="21" t="s">
        <v>94</v>
      </c>
      <c r="P15" s="25">
        <v>22850</v>
      </c>
      <c r="Q15" s="43">
        <v>44378</v>
      </c>
      <c r="R15" s="44">
        <v>44830</v>
      </c>
      <c r="S15" s="23">
        <v>44378</v>
      </c>
      <c r="T15" s="23">
        <v>45016</v>
      </c>
      <c r="U15" s="24">
        <f t="shared" si="0"/>
        <v>453</v>
      </c>
      <c r="V15" s="25">
        <f t="shared" si="1"/>
        <v>1347</v>
      </c>
    </row>
    <row r="16" spans="1:22" s="8" customFormat="1" ht="27.95" customHeight="1">
      <c r="A16" s="11">
        <v>11</v>
      </c>
      <c r="B16" s="11" t="s">
        <v>23</v>
      </c>
      <c r="C16" s="10" t="s">
        <v>46</v>
      </c>
      <c r="D16" s="10" t="s">
        <v>50</v>
      </c>
      <c r="E16" s="102" t="s">
        <v>132</v>
      </c>
      <c r="F16" s="13">
        <v>2502699296</v>
      </c>
      <c r="G16" s="14" t="s">
        <v>35</v>
      </c>
      <c r="H16" s="13" t="s">
        <v>27</v>
      </c>
      <c r="I16" s="16" t="s">
        <v>28</v>
      </c>
      <c r="J16" s="17">
        <v>24600</v>
      </c>
      <c r="K16" s="18">
        <v>43006</v>
      </c>
      <c r="L16" s="18">
        <v>44831</v>
      </c>
      <c r="M16" s="19">
        <v>4.7500000000000001E-2</v>
      </c>
      <c r="N16" s="38">
        <v>44824</v>
      </c>
      <c r="O16" s="42">
        <v>24600</v>
      </c>
      <c r="P16" s="25">
        <v>24600</v>
      </c>
      <c r="Q16" s="43">
        <v>44378</v>
      </c>
      <c r="R16" s="43">
        <f>N16</f>
        <v>44824</v>
      </c>
      <c r="S16" s="23">
        <v>44378</v>
      </c>
      <c r="T16" s="23">
        <v>45016</v>
      </c>
      <c r="U16" s="24">
        <f t="shared" si="0"/>
        <v>447</v>
      </c>
      <c r="V16" s="25">
        <f t="shared" si="1"/>
        <v>1431</v>
      </c>
    </row>
    <row r="17" spans="1:22" ht="27.95" customHeight="1">
      <c r="A17" s="135" t="s">
        <v>105</v>
      </c>
      <c r="B17" s="135"/>
      <c r="C17" s="135"/>
      <c r="D17" s="135"/>
      <c r="E17" s="135"/>
      <c r="F17" s="135"/>
      <c r="G17" s="135"/>
      <c r="H17" s="135"/>
      <c r="I17" s="135"/>
      <c r="J17" s="55">
        <f>SUM(J4:J16)</f>
        <v>270600</v>
      </c>
      <c r="K17" s="22"/>
      <c r="L17" s="22"/>
      <c r="M17" s="15"/>
      <c r="N17" s="28"/>
      <c r="O17" s="10"/>
      <c r="P17" s="45"/>
      <c r="Q17" s="31"/>
      <c r="R17" s="31"/>
      <c r="S17" s="22"/>
      <c r="T17" s="22"/>
      <c r="U17" s="22"/>
      <c r="V17" s="25">
        <f>SUM(V4:V16)</f>
        <v>13275</v>
      </c>
    </row>
  </sheetData>
  <autoFilter ref="A3:W17">
    <extLst/>
  </autoFilter>
  <mergeCells count="43">
    <mergeCell ref="S2:S3"/>
    <mergeCell ref="T2:T3"/>
    <mergeCell ref="U2:U3"/>
    <mergeCell ref="V2:V3"/>
    <mergeCell ref="N2:N3"/>
    <mergeCell ref="O2:O3"/>
    <mergeCell ref="P2:P3"/>
    <mergeCell ref="Q2:Q3"/>
    <mergeCell ref="R2:R3"/>
    <mergeCell ref="K5:K6"/>
    <mergeCell ref="K8:K9"/>
    <mergeCell ref="L5:L6"/>
    <mergeCell ref="L8:L9"/>
    <mergeCell ref="M2:M3"/>
    <mergeCell ref="H2:H3"/>
    <mergeCell ref="H8:H9"/>
    <mergeCell ref="I2:I3"/>
    <mergeCell ref="I8:I9"/>
    <mergeCell ref="J2:J3"/>
    <mergeCell ref="J5:J6"/>
    <mergeCell ref="J8:J9"/>
    <mergeCell ref="F2:F3"/>
    <mergeCell ref="F5:F6"/>
    <mergeCell ref="F8:F9"/>
    <mergeCell ref="G2:G3"/>
    <mergeCell ref="G5:G6"/>
    <mergeCell ref="G8:G9"/>
    <mergeCell ref="A1:V1"/>
    <mergeCell ref="K2:L2"/>
    <mergeCell ref="A17:I17"/>
    <mergeCell ref="A2:A3"/>
    <mergeCell ref="A5:A6"/>
    <mergeCell ref="A8:A9"/>
    <mergeCell ref="B2:B3"/>
    <mergeCell ref="B8:B9"/>
    <mergeCell ref="C2:C3"/>
    <mergeCell ref="C5:C6"/>
    <mergeCell ref="C8:C9"/>
    <mergeCell ref="D2:D3"/>
    <mergeCell ref="D8:D9"/>
    <mergeCell ref="E2:E3"/>
    <mergeCell ref="E5:E6"/>
    <mergeCell ref="E8:E9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75138888888888899" top="1" bottom="1" header="0.5" footer="0.5"/>
  <pageSetup paperSize="9" scale="78" orientation="landscape" r:id="rId1"/>
  <colBreaks count="1" manualBreakCount="1">
    <brk id="2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V9"/>
  <sheetViews>
    <sheetView workbookViewId="0">
      <selection activeCell="E6" sqref="E6:E8"/>
    </sheetView>
  </sheetViews>
  <sheetFormatPr defaultColWidth="9" defaultRowHeight="14.25"/>
  <cols>
    <col min="1" max="1" width="4.5" style="9" bestFit="1" customWidth="1"/>
    <col min="2" max="3" width="6" style="9" bestFit="1" customWidth="1"/>
    <col min="4" max="4" width="7.5" style="9" bestFit="1" customWidth="1"/>
    <col min="5" max="6" width="9" style="9" bestFit="1" customWidth="1"/>
    <col min="7" max="7" width="6" style="9" bestFit="1" customWidth="1"/>
    <col min="8" max="9" width="7.5" style="9" bestFit="1" customWidth="1"/>
    <col min="10" max="10" width="9" style="9" bestFit="1" customWidth="1"/>
    <col min="11" max="12" width="11.5" style="26" bestFit="1" customWidth="1"/>
    <col min="13" max="13" width="7.5" style="9" bestFit="1" customWidth="1"/>
    <col min="14" max="14" width="9" style="9" bestFit="1" customWidth="1"/>
    <col min="15" max="15" width="8.25" style="9" bestFit="1" customWidth="1"/>
    <col min="16" max="16" width="9" style="9" bestFit="1" customWidth="1"/>
    <col min="17" max="20" width="10.5" style="9" bestFit="1" customWidth="1"/>
    <col min="21" max="21" width="7.5" style="9" bestFit="1" customWidth="1"/>
    <col min="22" max="22" width="8.25" style="9" bestFit="1" customWidth="1"/>
    <col min="23" max="16384" width="9" style="9"/>
  </cols>
  <sheetData>
    <row r="1" spans="1:22" ht="27.95" customHeight="1">
      <c r="A1" s="104" t="s">
        <v>117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</row>
    <row r="2" spans="1:22" s="8" customFormat="1" ht="18" customHeight="1">
      <c r="A2" s="109" t="s">
        <v>2</v>
      </c>
      <c r="B2" s="109" t="s">
        <v>3</v>
      </c>
      <c r="C2" s="109" t="s">
        <v>4</v>
      </c>
      <c r="D2" s="112" t="s">
        <v>5</v>
      </c>
      <c r="E2" s="112" t="s">
        <v>6</v>
      </c>
      <c r="F2" s="112" t="s">
        <v>7</v>
      </c>
      <c r="G2" s="112" t="s">
        <v>8</v>
      </c>
      <c r="H2" s="109" t="s">
        <v>9</v>
      </c>
      <c r="I2" s="109" t="s">
        <v>10</v>
      </c>
      <c r="J2" s="109" t="s">
        <v>11</v>
      </c>
      <c r="K2" s="176" t="s">
        <v>12</v>
      </c>
      <c r="L2" s="176"/>
      <c r="M2" s="114" t="s">
        <v>13</v>
      </c>
      <c r="N2" s="112" t="s">
        <v>14</v>
      </c>
      <c r="O2" s="112" t="s">
        <v>15</v>
      </c>
      <c r="P2" s="112" t="s">
        <v>16</v>
      </c>
      <c r="Q2" s="109" t="s">
        <v>17</v>
      </c>
      <c r="R2" s="109" t="s">
        <v>18</v>
      </c>
      <c r="S2" s="112" t="s">
        <v>17</v>
      </c>
      <c r="T2" s="112" t="s">
        <v>18</v>
      </c>
      <c r="U2" s="109" t="s">
        <v>19</v>
      </c>
      <c r="V2" s="115" t="s">
        <v>20</v>
      </c>
    </row>
    <row r="3" spans="1:22" s="8" customFormat="1" ht="18" customHeight="1">
      <c r="A3" s="109"/>
      <c r="B3" s="109"/>
      <c r="C3" s="109"/>
      <c r="D3" s="113"/>
      <c r="E3" s="113"/>
      <c r="F3" s="113"/>
      <c r="G3" s="113"/>
      <c r="H3" s="109"/>
      <c r="I3" s="109"/>
      <c r="J3" s="109"/>
      <c r="K3" s="28" t="s">
        <v>21</v>
      </c>
      <c r="L3" s="28" t="s">
        <v>22</v>
      </c>
      <c r="M3" s="114"/>
      <c r="N3" s="113"/>
      <c r="O3" s="113"/>
      <c r="P3" s="113"/>
      <c r="Q3" s="109"/>
      <c r="R3" s="109"/>
      <c r="S3" s="113"/>
      <c r="T3" s="113"/>
      <c r="U3" s="109"/>
      <c r="V3" s="115"/>
    </row>
    <row r="4" spans="1:22" s="8" customFormat="1" ht="24" customHeight="1">
      <c r="A4" s="11">
        <v>1</v>
      </c>
      <c r="B4" s="11" t="s">
        <v>23</v>
      </c>
      <c r="C4" s="10" t="s">
        <v>1</v>
      </c>
      <c r="D4" s="10" t="s">
        <v>95</v>
      </c>
      <c r="E4" s="102" t="s">
        <v>180</v>
      </c>
      <c r="F4" s="13">
        <v>2505397874</v>
      </c>
      <c r="G4" s="14" t="s">
        <v>26</v>
      </c>
      <c r="H4" s="13" t="s">
        <v>27</v>
      </c>
      <c r="I4" s="16" t="s">
        <v>28</v>
      </c>
      <c r="J4" s="17">
        <v>24600</v>
      </c>
      <c r="K4" s="29">
        <v>43244</v>
      </c>
      <c r="L4" s="29">
        <v>45069</v>
      </c>
      <c r="M4" s="19">
        <v>4.7500000000000001E-2</v>
      </c>
      <c r="N4" s="30"/>
      <c r="O4" s="17"/>
      <c r="P4" s="17">
        <v>24600</v>
      </c>
      <c r="Q4" s="23">
        <v>44378</v>
      </c>
      <c r="R4" s="23">
        <v>45016</v>
      </c>
      <c r="S4" s="23">
        <v>44378</v>
      </c>
      <c r="T4" s="23">
        <v>45016</v>
      </c>
      <c r="U4" s="24">
        <f>R4-Q4+1</f>
        <v>639</v>
      </c>
      <c r="V4" s="25">
        <f>ROUND(P4*M4*U4/365,0)</f>
        <v>2046</v>
      </c>
    </row>
    <row r="5" spans="1:22" s="8" customFormat="1" ht="24" customHeight="1">
      <c r="A5" s="11">
        <v>2</v>
      </c>
      <c r="B5" s="11" t="s">
        <v>23</v>
      </c>
      <c r="C5" s="10" t="s">
        <v>1</v>
      </c>
      <c r="D5" s="10" t="s">
        <v>95</v>
      </c>
      <c r="E5" s="102" t="s">
        <v>181</v>
      </c>
      <c r="F5" s="13">
        <v>2505396741</v>
      </c>
      <c r="G5" s="14" t="s">
        <v>26</v>
      </c>
      <c r="H5" s="13" t="s">
        <v>27</v>
      </c>
      <c r="I5" s="16" t="s">
        <v>28</v>
      </c>
      <c r="J5" s="17">
        <v>24600</v>
      </c>
      <c r="K5" s="29">
        <v>43305</v>
      </c>
      <c r="L5" s="29">
        <v>45130</v>
      </c>
      <c r="M5" s="19">
        <v>4.7500000000000001E-2</v>
      </c>
      <c r="N5" s="30"/>
      <c r="O5" s="17"/>
      <c r="P5" s="17">
        <v>24600</v>
      </c>
      <c r="Q5" s="23">
        <v>44378</v>
      </c>
      <c r="R5" s="23">
        <v>45016</v>
      </c>
      <c r="S5" s="23">
        <v>44378</v>
      </c>
      <c r="T5" s="23">
        <v>45016</v>
      </c>
      <c r="U5" s="24">
        <f>R5-Q5+1</f>
        <v>639</v>
      </c>
      <c r="V5" s="25">
        <f>ROUND(P5*M5*U5/365,0)</f>
        <v>2046</v>
      </c>
    </row>
    <row r="6" spans="1:22" s="8" customFormat="1" ht="24" customHeight="1">
      <c r="A6" s="116">
        <v>3</v>
      </c>
      <c r="B6" s="116" t="s">
        <v>23</v>
      </c>
      <c r="C6" s="112" t="s">
        <v>1</v>
      </c>
      <c r="D6" s="10" t="s">
        <v>95</v>
      </c>
      <c r="E6" s="112" t="s">
        <v>182</v>
      </c>
      <c r="F6" s="112">
        <v>2505400154</v>
      </c>
      <c r="G6" s="112" t="s">
        <v>26</v>
      </c>
      <c r="H6" s="112" t="s">
        <v>27</v>
      </c>
      <c r="I6" s="112" t="s">
        <v>28</v>
      </c>
      <c r="J6" s="112">
        <v>24600</v>
      </c>
      <c r="K6" s="177">
        <v>43305</v>
      </c>
      <c r="L6" s="177">
        <v>45130</v>
      </c>
      <c r="M6" s="19">
        <v>4.7500000000000001E-2</v>
      </c>
      <c r="N6" s="29">
        <v>44826</v>
      </c>
      <c r="O6" s="17">
        <v>4000</v>
      </c>
      <c r="P6" s="17">
        <v>24600</v>
      </c>
      <c r="Q6" s="23">
        <v>44378</v>
      </c>
      <c r="R6" s="30">
        <v>44826</v>
      </c>
      <c r="S6" s="23">
        <v>44378</v>
      </c>
      <c r="T6" s="23">
        <v>45016</v>
      </c>
      <c r="U6" s="24">
        <f>R6-Q6+1</f>
        <v>449</v>
      </c>
      <c r="V6" s="25">
        <f>ROUND(P6*M6*U6/365,0)</f>
        <v>1437</v>
      </c>
    </row>
    <row r="7" spans="1:22" s="8" customFormat="1" ht="24" customHeight="1">
      <c r="A7" s="136"/>
      <c r="B7" s="136"/>
      <c r="C7" s="165"/>
      <c r="D7" s="10"/>
      <c r="E7" s="165"/>
      <c r="F7" s="165"/>
      <c r="G7" s="165"/>
      <c r="H7" s="165"/>
      <c r="I7" s="165"/>
      <c r="J7" s="165"/>
      <c r="K7" s="178"/>
      <c r="L7" s="178"/>
      <c r="M7" s="19">
        <v>4.7500000000000001E-2</v>
      </c>
      <c r="N7" s="29">
        <v>44883</v>
      </c>
      <c r="O7" s="17">
        <v>4500</v>
      </c>
      <c r="P7" s="17">
        <f>24600-4000</f>
        <v>20600</v>
      </c>
      <c r="Q7" s="23">
        <v>44827</v>
      </c>
      <c r="R7" s="30">
        <v>44883</v>
      </c>
      <c r="S7" s="23">
        <v>44378</v>
      </c>
      <c r="T7" s="23">
        <v>45016</v>
      </c>
      <c r="U7" s="24">
        <f>R7-Q7+1</f>
        <v>57</v>
      </c>
      <c r="V7" s="25">
        <f>ROUND(P7*M7*U7/365,0)</f>
        <v>153</v>
      </c>
    </row>
    <row r="8" spans="1:22" s="8" customFormat="1" ht="24" customHeight="1">
      <c r="A8" s="117"/>
      <c r="B8" s="117"/>
      <c r="C8" s="113"/>
      <c r="D8" s="10"/>
      <c r="E8" s="113"/>
      <c r="F8" s="113"/>
      <c r="G8" s="113"/>
      <c r="H8" s="113"/>
      <c r="I8" s="113"/>
      <c r="J8" s="113"/>
      <c r="K8" s="179"/>
      <c r="L8" s="179"/>
      <c r="M8" s="19">
        <v>4.7500000000000001E-2</v>
      </c>
      <c r="N8" s="30"/>
      <c r="O8" s="17"/>
      <c r="P8" s="17">
        <f>20600-4500</f>
        <v>16100</v>
      </c>
      <c r="Q8" s="23">
        <v>44884</v>
      </c>
      <c r="R8" s="23">
        <v>45016</v>
      </c>
      <c r="S8" s="23">
        <v>44378</v>
      </c>
      <c r="T8" s="23">
        <v>45016</v>
      </c>
      <c r="U8" s="24">
        <f>R8-Q8+1</f>
        <v>133</v>
      </c>
      <c r="V8" s="25">
        <f>ROUND(P8*M8*U8/365,0)</f>
        <v>279</v>
      </c>
    </row>
    <row r="9" spans="1:22" ht="24" customHeight="1">
      <c r="A9" s="135" t="s">
        <v>105</v>
      </c>
      <c r="B9" s="135"/>
      <c r="C9" s="135"/>
      <c r="D9" s="135"/>
      <c r="E9" s="135"/>
      <c r="F9" s="135"/>
      <c r="G9" s="135"/>
      <c r="H9" s="135"/>
      <c r="I9" s="135"/>
      <c r="J9" s="17">
        <f>SUM(J4:J8)</f>
        <v>73800</v>
      </c>
      <c r="K9" s="31"/>
      <c r="L9" s="31"/>
      <c r="M9" s="22"/>
      <c r="N9" s="22"/>
      <c r="O9" s="22"/>
      <c r="P9" s="22"/>
      <c r="Q9" s="22"/>
      <c r="R9" s="22"/>
      <c r="S9" s="22"/>
      <c r="T9" s="22"/>
      <c r="U9" s="22"/>
      <c r="V9" s="25">
        <f>SUM(V4:V8)</f>
        <v>5961</v>
      </c>
    </row>
  </sheetData>
  <autoFilter ref="A3:X9">
    <extLst/>
  </autoFilter>
  <mergeCells count="34">
    <mergeCell ref="U2:U3"/>
    <mergeCell ref="V2:V3"/>
    <mergeCell ref="N2:N3"/>
    <mergeCell ref="O2:O3"/>
    <mergeCell ref="P2:P3"/>
    <mergeCell ref="Q2:Q3"/>
    <mergeCell ref="R2:R3"/>
    <mergeCell ref="K6:K8"/>
    <mergeCell ref="L6:L8"/>
    <mergeCell ref="M2:M3"/>
    <mergeCell ref="S2:S3"/>
    <mergeCell ref="T2:T3"/>
    <mergeCell ref="H2:H3"/>
    <mergeCell ref="H6:H8"/>
    <mergeCell ref="I2:I3"/>
    <mergeCell ref="I6:I8"/>
    <mergeCell ref="J2:J3"/>
    <mergeCell ref="J6:J8"/>
    <mergeCell ref="A1:V1"/>
    <mergeCell ref="K2:L2"/>
    <mergeCell ref="A9:I9"/>
    <mergeCell ref="A2:A3"/>
    <mergeCell ref="A6:A8"/>
    <mergeCell ref="B2:B3"/>
    <mergeCell ref="B6:B8"/>
    <mergeCell ref="C2:C3"/>
    <mergeCell ref="C6:C8"/>
    <mergeCell ref="D2:D3"/>
    <mergeCell ref="E2:E3"/>
    <mergeCell ref="E6:E8"/>
    <mergeCell ref="F2:F3"/>
    <mergeCell ref="F6:F8"/>
    <mergeCell ref="G2:G3"/>
    <mergeCell ref="G6:G8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75138888888888899" top="1" bottom="1" header="0.5" footer="0.5"/>
  <pageSetup paperSize="9" scale="81" orientation="landscape" r:id="rId1"/>
  <colBreaks count="1" manualBreakCount="1">
    <brk id="2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X16"/>
  <sheetViews>
    <sheetView workbookViewId="0">
      <selection activeCell="E15" sqref="E15"/>
    </sheetView>
  </sheetViews>
  <sheetFormatPr defaultColWidth="9" defaultRowHeight="14.25"/>
  <cols>
    <col min="1" max="22" width="10.125" style="9" customWidth="1"/>
    <col min="23" max="16384" width="9" style="9"/>
  </cols>
  <sheetData>
    <row r="1" spans="1:24" ht="27.95" customHeight="1">
      <c r="A1" s="104" t="s">
        <v>118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</row>
    <row r="2" spans="1:24" s="89" customFormat="1" ht="18" customHeight="1">
      <c r="A2" s="134" t="s">
        <v>2</v>
      </c>
      <c r="B2" s="134" t="s">
        <v>3</v>
      </c>
      <c r="C2" s="134" t="s">
        <v>4</v>
      </c>
      <c r="D2" s="147" t="s">
        <v>5</v>
      </c>
      <c r="E2" s="147" t="s">
        <v>6</v>
      </c>
      <c r="F2" s="147" t="s">
        <v>7</v>
      </c>
      <c r="G2" s="147" t="s">
        <v>8</v>
      </c>
      <c r="H2" s="134" t="s">
        <v>9</v>
      </c>
      <c r="I2" s="134" t="s">
        <v>10</v>
      </c>
      <c r="J2" s="134" t="s">
        <v>11</v>
      </c>
      <c r="K2" s="134" t="s">
        <v>12</v>
      </c>
      <c r="L2" s="134"/>
      <c r="M2" s="160" t="s">
        <v>13</v>
      </c>
      <c r="N2" s="147" t="s">
        <v>14</v>
      </c>
      <c r="O2" s="147" t="s">
        <v>15</v>
      </c>
      <c r="P2" s="147" t="s">
        <v>16</v>
      </c>
      <c r="Q2" s="134" t="s">
        <v>17</v>
      </c>
      <c r="R2" s="134" t="s">
        <v>18</v>
      </c>
      <c r="S2" s="147" t="s">
        <v>17</v>
      </c>
      <c r="T2" s="147" t="s">
        <v>18</v>
      </c>
      <c r="U2" s="134" t="s">
        <v>19</v>
      </c>
      <c r="V2" s="164" t="s">
        <v>20</v>
      </c>
    </row>
    <row r="3" spans="1:24" s="89" customFormat="1" ht="18" customHeight="1">
      <c r="A3" s="134"/>
      <c r="B3" s="134"/>
      <c r="C3" s="134"/>
      <c r="D3" s="148"/>
      <c r="E3" s="148"/>
      <c r="F3" s="148"/>
      <c r="G3" s="148"/>
      <c r="H3" s="134"/>
      <c r="I3" s="134"/>
      <c r="J3" s="134"/>
      <c r="K3" s="76" t="s">
        <v>21</v>
      </c>
      <c r="L3" s="76" t="s">
        <v>22</v>
      </c>
      <c r="M3" s="160"/>
      <c r="N3" s="148"/>
      <c r="O3" s="148"/>
      <c r="P3" s="148"/>
      <c r="Q3" s="134"/>
      <c r="R3" s="134"/>
      <c r="S3" s="148"/>
      <c r="T3" s="148"/>
      <c r="U3" s="134"/>
      <c r="V3" s="164"/>
    </row>
    <row r="4" spans="1:24" s="89" customFormat="1" ht="24" customHeight="1">
      <c r="A4" s="77">
        <v>1</v>
      </c>
      <c r="B4" s="77" t="s">
        <v>23</v>
      </c>
      <c r="C4" s="76" t="s">
        <v>96</v>
      </c>
      <c r="D4" s="76" t="s">
        <v>97</v>
      </c>
      <c r="E4" s="102" t="s">
        <v>183</v>
      </c>
      <c r="F4" s="79">
        <v>2503097440</v>
      </c>
      <c r="G4" s="80" t="s">
        <v>26</v>
      </c>
      <c r="H4" s="79" t="s">
        <v>27</v>
      </c>
      <c r="I4" s="94" t="s">
        <v>28</v>
      </c>
      <c r="J4" s="58">
        <v>24600</v>
      </c>
      <c r="K4" s="60">
        <v>43003</v>
      </c>
      <c r="L4" s="60">
        <v>44828</v>
      </c>
      <c r="M4" s="81">
        <v>4.7500000000000001E-2</v>
      </c>
      <c r="N4" s="74">
        <v>44826</v>
      </c>
      <c r="O4" s="58">
        <v>24600</v>
      </c>
      <c r="P4" s="58">
        <v>24600</v>
      </c>
      <c r="Q4" s="59">
        <v>44378</v>
      </c>
      <c r="R4" s="60">
        <f>N4</f>
        <v>44826</v>
      </c>
      <c r="S4" s="59">
        <v>44378</v>
      </c>
      <c r="T4" s="59">
        <v>45016</v>
      </c>
      <c r="U4" s="61">
        <f t="shared" ref="U4:U15" si="0">R4-Q4+1</f>
        <v>449</v>
      </c>
      <c r="V4" s="62">
        <f t="shared" ref="V4:V15" si="1">ROUND(P4*M4*U4/365,0)</f>
        <v>1437</v>
      </c>
      <c r="W4" s="89">
        <f t="shared" ref="W4:W15" si="2">L4-N4</f>
        <v>2</v>
      </c>
      <c r="X4" s="89">
        <f t="shared" ref="X4:X15" si="3">L4-R4</f>
        <v>2</v>
      </c>
    </row>
    <row r="5" spans="1:24" s="89" customFormat="1" ht="24" customHeight="1">
      <c r="A5" s="77">
        <v>2</v>
      </c>
      <c r="B5" s="77" t="s">
        <v>23</v>
      </c>
      <c r="C5" s="76" t="s">
        <v>96</v>
      </c>
      <c r="D5" s="76" t="s">
        <v>97</v>
      </c>
      <c r="E5" s="102" t="s">
        <v>184</v>
      </c>
      <c r="F5" s="95">
        <v>2503095431</v>
      </c>
      <c r="G5" s="80" t="s">
        <v>26</v>
      </c>
      <c r="H5" s="79" t="s">
        <v>27</v>
      </c>
      <c r="I5" s="94" t="s">
        <v>28</v>
      </c>
      <c r="J5" s="58">
        <v>24600</v>
      </c>
      <c r="K5" s="60">
        <v>42998</v>
      </c>
      <c r="L5" s="60">
        <v>44823</v>
      </c>
      <c r="M5" s="81">
        <v>4.7500000000000001E-2</v>
      </c>
      <c r="N5" s="74">
        <v>44855</v>
      </c>
      <c r="O5" s="58">
        <v>24600</v>
      </c>
      <c r="P5" s="58">
        <v>24600</v>
      </c>
      <c r="Q5" s="59">
        <v>44378</v>
      </c>
      <c r="R5" s="59">
        <f t="shared" ref="R5:R9" si="4">L5</f>
        <v>44823</v>
      </c>
      <c r="S5" s="59">
        <v>44378</v>
      </c>
      <c r="T5" s="59">
        <v>45016</v>
      </c>
      <c r="U5" s="61">
        <f t="shared" si="0"/>
        <v>446</v>
      </c>
      <c r="V5" s="62">
        <f t="shared" si="1"/>
        <v>1428</v>
      </c>
      <c r="W5" s="89">
        <f t="shared" si="2"/>
        <v>-32</v>
      </c>
      <c r="X5" s="89">
        <f t="shared" si="3"/>
        <v>0</v>
      </c>
    </row>
    <row r="6" spans="1:24" s="89" customFormat="1" ht="24" customHeight="1">
      <c r="A6" s="77">
        <v>3</v>
      </c>
      <c r="B6" s="77" t="s">
        <v>23</v>
      </c>
      <c r="C6" s="76" t="s">
        <v>96</v>
      </c>
      <c r="D6" s="76" t="s">
        <v>97</v>
      </c>
      <c r="E6" s="102" t="s">
        <v>185</v>
      </c>
      <c r="F6" s="79">
        <v>2503092911</v>
      </c>
      <c r="G6" s="80" t="s">
        <v>26</v>
      </c>
      <c r="H6" s="79" t="s">
        <v>27</v>
      </c>
      <c r="I6" s="94" t="s">
        <v>28</v>
      </c>
      <c r="J6" s="58">
        <v>24600</v>
      </c>
      <c r="K6" s="60">
        <v>42938</v>
      </c>
      <c r="L6" s="60">
        <v>44763</v>
      </c>
      <c r="M6" s="81">
        <v>4.7500000000000001E-2</v>
      </c>
      <c r="N6" s="74">
        <v>44764</v>
      </c>
      <c r="O6" s="58">
        <v>24600</v>
      </c>
      <c r="P6" s="58">
        <v>24600</v>
      </c>
      <c r="Q6" s="59">
        <v>44378</v>
      </c>
      <c r="R6" s="60">
        <f t="shared" si="4"/>
        <v>44763</v>
      </c>
      <c r="S6" s="59">
        <v>44378</v>
      </c>
      <c r="T6" s="59">
        <v>45016</v>
      </c>
      <c r="U6" s="61">
        <f t="shared" si="0"/>
        <v>386</v>
      </c>
      <c r="V6" s="62">
        <f t="shared" si="1"/>
        <v>1236</v>
      </c>
      <c r="W6" s="89">
        <f t="shared" si="2"/>
        <v>-1</v>
      </c>
      <c r="X6" s="89">
        <f t="shared" si="3"/>
        <v>0</v>
      </c>
    </row>
    <row r="7" spans="1:24" s="89" customFormat="1" ht="24" customHeight="1">
      <c r="A7" s="77">
        <v>4</v>
      </c>
      <c r="B7" s="77" t="s">
        <v>23</v>
      </c>
      <c r="C7" s="76" t="s">
        <v>96</v>
      </c>
      <c r="D7" s="76" t="s">
        <v>98</v>
      </c>
      <c r="E7" s="102" t="s">
        <v>186</v>
      </c>
      <c r="F7" s="79">
        <v>2502749975</v>
      </c>
      <c r="G7" s="80" t="s">
        <v>26</v>
      </c>
      <c r="H7" s="79" t="s">
        <v>27</v>
      </c>
      <c r="I7" s="94" t="s">
        <v>28</v>
      </c>
      <c r="J7" s="58">
        <v>24600</v>
      </c>
      <c r="K7" s="60">
        <v>43000</v>
      </c>
      <c r="L7" s="60">
        <v>44825</v>
      </c>
      <c r="M7" s="81">
        <v>4.7500000000000001E-2</v>
      </c>
      <c r="N7" s="74">
        <v>44864</v>
      </c>
      <c r="O7" s="58">
        <v>24600</v>
      </c>
      <c r="P7" s="58">
        <v>24600</v>
      </c>
      <c r="Q7" s="59">
        <v>44378</v>
      </c>
      <c r="R7" s="60">
        <f t="shared" si="4"/>
        <v>44825</v>
      </c>
      <c r="S7" s="59">
        <v>44378</v>
      </c>
      <c r="T7" s="59">
        <v>45016</v>
      </c>
      <c r="U7" s="61">
        <f t="shared" si="0"/>
        <v>448</v>
      </c>
      <c r="V7" s="62">
        <f t="shared" si="1"/>
        <v>1434</v>
      </c>
      <c r="W7" s="89">
        <f t="shared" si="2"/>
        <v>-39</v>
      </c>
      <c r="X7" s="89">
        <f t="shared" si="3"/>
        <v>0</v>
      </c>
    </row>
    <row r="8" spans="1:24" s="89" customFormat="1" ht="24" customHeight="1">
      <c r="A8" s="77">
        <v>5</v>
      </c>
      <c r="B8" s="77" t="s">
        <v>23</v>
      </c>
      <c r="C8" s="76" t="s">
        <v>96</v>
      </c>
      <c r="D8" s="76" t="s">
        <v>99</v>
      </c>
      <c r="E8" s="102" t="s">
        <v>187</v>
      </c>
      <c r="F8" s="79">
        <v>2503093291</v>
      </c>
      <c r="G8" s="80" t="s">
        <v>26</v>
      </c>
      <c r="H8" s="79" t="s">
        <v>27</v>
      </c>
      <c r="I8" s="94" t="s">
        <v>28</v>
      </c>
      <c r="J8" s="58">
        <v>24600</v>
      </c>
      <c r="K8" s="60">
        <v>42998</v>
      </c>
      <c r="L8" s="60">
        <v>44823</v>
      </c>
      <c r="M8" s="81">
        <v>4.7500000000000001E-2</v>
      </c>
      <c r="N8" s="74">
        <v>44823</v>
      </c>
      <c r="O8" s="58">
        <v>24600</v>
      </c>
      <c r="P8" s="58">
        <v>24600</v>
      </c>
      <c r="Q8" s="59">
        <v>44378</v>
      </c>
      <c r="R8" s="59">
        <f t="shared" si="4"/>
        <v>44823</v>
      </c>
      <c r="S8" s="59">
        <v>44378</v>
      </c>
      <c r="T8" s="59">
        <v>45016</v>
      </c>
      <c r="U8" s="61">
        <f t="shared" si="0"/>
        <v>446</v>
      </c>
      <c r="V8" s="62">
        <f t="shared" si="1"/>
        <v>1428</v>
      </c>
      <c r="W8" s="89">
        <f t="shared" si="2"/>
        <v>0</v>
      </c>
      <c r="X8" s="89">
        <f t="shared" si="3"/>
        <v>0</v>
      </c>
    </row>
    <row r="9" spans="1:24" s="89" customFormat="1" ht="24" customHeight="1">
      <c r="A9" s="77">
        <v>6</v>
      </c>
      <c r="B9" s="77" t="s">
        <v>23</v>
      </c>
      <c r="C9" s="76" t="s">
        <v>96</v>
      </c>
      <c r="D9" s="76" t="s">
        <v>97</v>
      </c>
      <c r="E9" s="102" t="s">
        <v>188</v>
      </c>
      <c r="F9" s="79">
        <v>2503099299</v>
      </c>
      <c r="G9" s="80" t="s">
        <v>26</v>
      </c>
      <c r="H9" s="79" t="s">
        <v>27</v>
      </c>
      <c r="I9" s="94" t="s">
        <v>28</v>
      </c>
      <c r="J9" s="58">
        <v>24600</v>
      </c>
      <c r="K9" s="60">
        <v>42938</v>
      </c>
      <c r="L9" s="60">
        <v>44763</v>
      </c>
      <c r="M9" s="81">
        <v>4.7500000000000001E-2</v>
      </c>
      <c r="N9" s="74">
        <v>44763</v>
      </c>
      <c r="O9" s="58">
        <v>24600</v>
      </c>
      <c r="P9" s="58">
        <v>24600</v>
      </c>
      <c r="Q9" s="59">
        <v>44378</v>
      </c>
      <c r="R9" s="59">
        <f t="shared" si="4"/>
        <v>44763</v>
      </c>
      <c r="S9" s="59">
        <v>44378</v>
      </c>
      <c r="T9" s="59">
        <v>45016</v>
      </c>
      <c r="U9" s="61">
        <f t="shared" si="0"/>
        <v>386</v>
      </c>
      <c r="V9" s="62">
        <f t="shared" si="1"/>
        <v>1236</v>
      </c>
      <c r="W9" s="89">
        <f t="shared" si="2"/>
        <v>0</v>
      </c>
      <c r="X9" s="89">
        <f t="shared" si="3"/>
        <v>0</v>
      </c>
    </row>
    <row r="10" spans="1:24" s="89" customFormat="1" ht="24" customHeight="1">
      <c r="A10" s="77">
        <v>7</v>
      </c>
      <c r="B10" s="77" t="s">
        <v>23</v>
      </c>
      <c r="C10" s="76" t="s">
        <v>96</v>
      </c>
      <c r="D10" s="76" t="s">
        <v>100</v>
      </c>
      <c r="E10" s="102" t="s">
        <v>189</v>
      </c>
      <c r="F10" s="79">
        <v>2503095617</v>
      </c>
      <c r="G10" s="80" t="s">
        <v>26</v>
      </c>
      <c r="H10" s="79" t="s">
        <v>27</v>
      </c>
      <c r="I10" s="94" t="s">
        <v>28</v>
      </c>
      <c r="J10" s="58">
        <v>24600</v>
      </c>
      <c r="K10" s="60">
        <v>42998</v>
      </c>
      <c r="L10" s="60">
        <v>44823</v>
      </c>
      <c r="M10" s="81">
        <v>4.7500000000000001E-2</v>
      </c>
      <c r="N10" s="74">
        <v>44818</v>
      </c>
      <c r="O10" s="58">
        <v>24600</v>
      </c>
      <c r="P10" s="58">
        <v>24600</v>
      </c>
      <c r="Q10" s="59">
        <v>44378</v>
      </c>
      <c r="R10" s="60">
        <f>N10</f>
        <v>44818</v>
      </c>
      <c r="S10" s="59">
        <v>44378</v>
      </c>
      <c r="T10" s="59">
        <v>45016</v>
      </c>
      <c r="U10" s="61">
        <f t="shared" si="0"/>
        <v>441</v>
      </c>
      <c r="V10" s="62">
        <f t="shared" si="1"/>
        <v>1412</v>
      </c>
      <c r="W10" s="89">
        <f t="shared" si="2"/>
        <v>5</v>
      </c>
      <c r="X10" s="89">
        <f t="shared" si="3"/>
        <v>5</v>
      </c>
    </row>
    <row r="11" spans="1:24" s="89" customFormat="1" ht="24" customHeight="1">
      <c r="A11" s="77">
        <v>8</v>
      </c>
      <c r="B11" s="77" t="s">
        <v>23</v>
      </c>
      <c r="C11" s="76" t="s">
        <v>96</v>
      </c>
      <c r="D11" s="76" t="s">
        <v>98</v>
      </c>
      <c r="E11" s="102" t="s">
        <v>190</v>
      </c>
      <c r="F11" s="79">
        <v>2502749210</v>
      </c>
      <c r="G11" s="80" t="s">
        <v>26</v>
      </c>
      <c r="H11" s="79" t="s">
        <v>27</v>
      </c>
      <c r="I11" s="94" t="s">
        <v>28</v>
      </c>
      <c r="J11" s="58">
        <v>24600</v>
      </c>
      <c r="K11" s="60">
        <v>43003</v>
      </c>
      <c r="L11" s="60">
        <v>44828</v>
      </c>
      <c r="M11" s="81">
        <v>4.7500000000000001E-2</v>
      </c>
      <c r="N11" s="74">
        <v>44865</v>
      </c>
      <c r="O11" s="58"/>
      <c r="P11" s="58">
        <v>24600</v>
      </c>
      <c r="Q11" s="59">
        <v>44378</v>
      </c>
      <c r="R11" s="60">
        <f>L11</f>
        <v>44828</v>
      </c>
      <c r="S11" s="59">
        <v>44378</v>
      </c>
      <c r="T11" s="59">
        <v>45016</v>
      </c>
      <c r="U11" s="61">
        <f t="shared" si="0"/>
        <v>451</v>
      </c>
      <c r="V11" s="62">
        <f t="shared" si="1"/>
        <v>1444</v>
      </c>
      <c r="W11" s="89">
        <f t="shared" si="2"/>
        <v>-37</v>
      </c>
      <c r="X11" s="89">
        <f t="shared" si="3"/>
        <v>0</v>
      </c>
    </row>
    <row r="12" spans="1:24" s="89" customFormat="1" ht="24" customHeight="1">
      <c r="A12" s="77">
        <v>9</v>
      </c>
      <c r="B12" s="77" t="s">
        <v>23</v>
      </c>
      <c r="C12" s="76" t="s">
        <v>96</v>
      </c>
      <c r="D12" s="76" t="s">
        <v>97</v>
      </c>
      <c r="E12" s="102" t="s">
        <v>191</v>
      </c>
      <c r="F12" s="79">
        <v>2503099244</v>
      </c>
      <c r="G12" s="80" t="s">
        <v>26</v>
      </c>
      <c r="H12" s="79" t="s">
        <v>27</v>
      </c>
      <c r="I12" s="94" t="s">
        <v>28</v>
      </c>
      <c r="J12" s="58">
        <v>24600</v>
      </c>
      <c r="K12" s="60">
        <v>42937</v>
      </c>
      <c r="L12" s="60">
        <v>44762</v>
      </c>
      <c r="M12" s="81">
        <v>4.7500000000000001E-2</v>
      </c>
      <c r="N12" s="74">
        <v>44763</v>
      </c>
      <c r="O12" s="58"/>
      <c r="P12" s="58">
        <v>24600</v>
      </c>
      <c r="Q12" s="59">
        <v>44378</v>
      </c>
      <c r="R12" s="59">
        <f>L12</f>
        <v>44762</v>
      </c>
      <c r="S12" s="59">
        <v>44378</v>
      </c>
      <c r="T12" s="59">
        <v>45016</v>
      </c>
      <c r="U12" s="61">
        <f t="shared" si="0"/>
        <v>385</v>
      </c>
      <c r="V12" s="62">
        <f t="shared" si="1"/>
        <v>1233</v>
      </c>
      <c r="W12" s="89">
        <f t="shared" si="2"/>
        <v>-1</v>
      </c>
      <c r="X12" s="89">
        <f t="shared" si="3"/>
        <v>0</v>
      </c>
    </row>
    <row r="13" spans="1:24" s="89" customFormat="1" ht="24" customHeight="1">
      <c r="A13" s="77">
        <v>10</v>
      </c>
      <c r="B13" s="77" t="s">
        <v>23</v>
      </c>
      <c r="C13" s="76" t="s">
        <v>96</v>
      </c>
      <c r="D13" s="76" t="s">
        <v>98</v>
      </c>
      <c r="E13" s="102" t="s">
        <v>192</v>
      </c>
      <c r="F13" s="79">
        <v>2502748695</v>
      </c>
      <c r="G13" s="80" t="s">
        <v>26</v>
      </c>
      <c r="H13" s="79" t="s">
        <v>27</v>
      </c>
      <c r="I13" s="94" t="s">
        <v>28</v>
      </c>
      <c r="J13" s="58">
        <v>24600</v>
      </c>
      <c r="K13" s="60">
        <v>43003</v>
      </c>
      <c r="L13" s="60">
        <v>44828</v>
      </c>
      <c r="M13" s="81">
        <v>4.7500000000000001E-2</v>
      </c>
      <c r="N13" s="74">
        <v>44865</v>
      </c>
      <c r="O13" s="58"/>
      <c r="P13" s="58">
        <v>24600</v>
      </c>
      <c r="Q13" s="59">
        <v>44378</v>
      </c>
      <c r="R13" s="60">
        <f>L13</f>
        <v>44828</v>
      </c>
      <c r="S13" s="59">
        <v>44378</v>
      </c>
      <c r="T13" s="59">
        <v>45016</v>
      </c>
      <c r="U13" s="61">
        <f t="shared" si="0"/>
        <v>451</v>
      </c>
      <c r="V13" s="62">
        <f t="shared" si="1"/>
        <v>1444</v>
      </c>
      <c r="W13" s="89">
        <f t="shared" si="2"/>
        <v>-37</v>
      </c>
      <c r="X13" s="89">
        <f t="shared" si="3"/>
        <v>0</v>
      </c>
    </row>
    <row r="14" spans="1:24" s="89" customFormat="1" ht="24" customHeight="1">
      <c r="A14" s="77">
        <v>11</v>
      </c>
      <c r="B14" s="77" t="s">
        <v>23</v>
      </c>
      <c r="C14" s="76" t="s">
        <v>96</v>
      </c>
      <c r="D14" s="76" t="s">
        <v>98</v>
      </c>
      <c r="E14" s="102" t="s">
        <v>193</v>
      </c>
      <c r="F14" s="79">
        <v>2502749382</v>
      </c>
      <c r="G14" s="80" t="s">
        <v>26</v>
      </c>
      <c r="H14" s="79" t="s">
        <v>27</v>
      </c>
      <c r="I14" s="94" t="s">
        <v>28</v>
      </c>
      <c r="J14" s="58">
        <v>24600</v>
      </c>
      <c r="K14" s="60">
        <v>43000</v>
      </c>
      <c r="L14" s="60">
        <v>44825</v>
      </c>
      <c r="M14" s="81">
        <v>4.7500000000000001E-2</v>
      </c>
      <c r="N14" s="74">
        <v>44862</v>
      </c>
      <c r="O14" s="58"/>
      <c r="P14" s="58">
        <v>24600</v>
      </c>
      <c r="Q14" s="59">
        <v>44378</v>
      </c>
      <c r="R14" s="60">
        <f>L14</f>
        <v>44825</v>
      </c>
      <c r="S14" s="59">
        <v>44378</v>
      </c>
      <c r="T14" s="59">
        <v>45016</v>
      </c>
      <c r="U14" s="61">
        <f t="shared" si="0"/>
        <v>448</v>
      </c>
      <c r="V14" s="62">
        <f t="shared" si="1"/>
        <v>1434</v>
      </c>
      <c r="W14" s="89">
        <f t="shared" si="2"/>
        <v>-37</v>
      </c>
      <c r="X14" s="89">
        <f t="shared" si="3"/>
        <v>0</v>
      </c>
    </row>
    <row r="15" spans="1:24" s="89" customFormat="1" ht="42" customHeight="1">
      <c r="A15" s="77">
        <v>12</v>
      </c>
      <c r="B15" s="78" t="s">
        <v>23</v>
      </c>
      <c r="C15" s="78" t="s">
        <v>96</v>
      </c>
      <c r="D15" s="78" t="s">
        <v>101</v>
      </c>
      <c r="E15" s="102" t="s">
        <v>194</v>
      </c>
      <c r="F15" s="79">
        <v>2503094034</v>
      </c>
      <c r="G15" s="80" t="s">
        <v>26</v>
      </c>
      <c r="H15" s="80" t="s">
        <v>27</v>
      </c>
      <c r="I15" s="80" t="s">
        <v>28</v>
      </c>
      <c r="J15" s="58">
        <v>24600</v>
      </c>
      <c r="K15" s="67">
        <v>43003</v>
      </c>
      <c r="L15" s="67">
        <v>44828</v>
      </c>
      <c r="M15" s="81">
        <v>4.7500000000000001E-2</v>
      </c>
      <c r="N15" s="75" t="s">
        <v>102</v>
      </c>
      <c r="O15" s="70" t="s">
        <v>103</v>
      </c>
      <c r="P15" s="58">
        <v>15600</v>
      </c>
      <c r="Q15" s="59">
        <v>44378</v>
      </c>
      <c r="R15" s="60">
        <v>44799</v>
      </c>
      <c r="S15" s="59">
        <v>44378</v>
      </c>
      <c r="T15" s="59">
        <v>45016</v>
      </c>
      <c r="U15" s="61">
        <f t="shared" si="0"/>
        <v>422</v>
      </c>
      <c r="V15" s="62">
        <f t="shared" si="1"/>
        <v>857</v>
      </c>
      <c r="W15" s="89" t="e">
        <f t="shared" si="2"/>
        <v>#VALUE!</v>
      </c>
      <c r="X15" s="89">
        <f t="shared" si="3"/>
        <v>29</v>
      </c>
    </row>
    <row r="16" spans="1:24" s="69" customFormat="1" ht="21" customHeight="1">
      <c r="A16" s="180" t="s">
        <v>105</v>
      </c>
      <c r="B16" s="180"/>
      <c r="C16" s="180"/>
      <c r="D16" s="180"/>
      <c r="E16" s="180"/>
      <c r="F16" s="180"/>
      <c r="G16" s="180"/>
      <c r="H16" s="180"/>
      <c r="I16" s="180"/>
      <c r="J16" s="58">
        <f>SUM(J4:J15)</f>
        <v>295200</v>
      </c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2">
        <f>SUM(V4:V15)</f>
        <v>16023</v>
      </c>
    </row>
  </sheetData>
  <autoFilter ref="A3:X16">
    <extLst/>
  </autoFilter>
  <mergeCells count="23">
    <mergeCell ref="U2:U3"/>
    <mergeCell ref="V2:V3"/>
    <mergeCell ref="O2:O3"/>
    <mergeCell ref="P2:P3"/>
    <mergeCell ref="Q2:Q3"/>
    <mergeCell ref="R2:R3"/>
    <mergeCell ref="S2:S3"/>
    <mergeCell ref="A1:V1"/>
    <mergeCell ref="K2:L2"/>
    <mergeCell ref="A16:I16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N2:N3"/>
    <mergeCell ref="T2:T3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75138888888888899" top="1" bottom="1" header="0.5" footer="0.5"/>
  <pageSetup paperSize="9" scale="75" orientation="landscape" r:id="rId1"/>
  <colBreaks count="1" manualBreakCount="1">
    <brk id="2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X13"/>
  <sheetViews>
    <sheetView tabSelected="1" workbookViewId="0">
      <selection activeCell="E12" sqref="E12"/>
    </sheetView>
  </sheetViews>
  <sheetFormatPr defaultColWidth="9" defaultRowHeight="14.25"/>
  <cols>
    <col min="1" max="1" width="4.5" style="9" bestFit="1" customWidth="1"/>
    <col min="2" max="3" width="6" style="9" bestFit="1" customWidth="1"/>
    <col min="4" max="4" width="7.5" style="9" bestFit="1" customWidth="1"/>
    <col min="5" max="6" width="9" style="9" bestFit="1" customWidth="1"/>
    <col min="7" max="7" width="6" style="9" bestFit="1" customWidth="1"/>
    <col min="8" max="9" width="7.5" style="9" bestFit="1" customWidth="1"/>
    <col min="10" max="10" width="9" style="9" bestFit="1" customWidth="1"/>
    <col min="11" max="12" width="11.5" style="9" bestFit="1" customWidth="1"/>
    <col min="13" max="13" width="7.5" style="9" bestFit="1" customWidth="1"/>
    <col min="14" max="14" width="9.75" style="69" bestFit="1" customWidth="1"/>
    <col min="15" max="16" width="9" style="69" bestFit="1" customWidth="1"/>
    <col min="17" max="20" width="10.5" style="9" bestFit="1" customWidth="1"/>
    <col min="21" max="21" width="7.5" style="9" bestFit="1" customWidth="1"/>
    <col min="22" max="22" width="9" style="9" bestFit="1" customWidth="1"/>
    <col min="23" max="23" width="6.75" style="9" bestFit="1" customWidth="1"/>
    <col min="24" max="16384" width="9" style="9"/>
  </cols>
  <sheetData>
    <row r="1" spans="1:24" ht="27.95" customHeight="1">
      <c r="A1" s="104" t="s">
        <v>119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</row>
    <row r="2" spans="1:24" s="8" customFormat="1" ht="18" customHeight="1">
      <c r="A2" s="109" t="s">
        <v>2</v>
      </c>
      <c r="B2" s="109" t="s">
        <v>3</v>
      </c>
      <c r="C2" s="109" t="s">
        <v>4</v>
      </c>
      <c r="D2" s="109" t="s">
        <v>5</v>
      </c>
      <c r="E2" s="109" t="s">
        <v>6</v>
      </c>
      <c r="F2" s="109" t="s">
        <v>7</v>
      </c>
      <c r="G2" s="109" t="s">
        <v>8</v>
      </c>
      <c r="H2" s="109" t="s">
        <v>9</v>
      </c>
      <c r="I2" s="109" t="s">
        <v>10</v>
      </c>
      <c r="J2" s="109" t="s">
        <v>11</v>
      </c>
      <c r="K2" s="109" t="s">
        <v>12</v>
      </c>
      <c r="L2" s="109"/>
      <c r="M2" s="114" t="s">
        <v>13</v>
      </c>
      <c r="N2" s="134" t="s">
        <v>14</v>
      </c>
      <c r="O2" s="134" t="s">
        <v>15</v>
      </c>
      <c r="P2" s="134" t="s">
        <v>16</v>
      </c>
      <c r="Q2" s="109" t="s">
        <v>17</v>
      </c>
      <c r="R2" s="109" t="s">
        <v>18</v>
      </c>
      <c r="S2" s="109" t="s">
        <v>17</v>
      </c>
      <c r="T2" s="109" t="s">
        <v>18</v>
      </c>
      <c r="U2" s="109" t="s">
        <v>19</v>
      </c>
      <c r="V2" s="115" t="s">
        <v>20</v>
      </c>
    </row>
    <row r="3" spans="1:24" s="8" customFormat="1" ht="18" customHeigh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" t="s">
        <v>21</v>
      </c>
      <c r="L3" s="10" t="s">
        <v>22</v>
      </c>
      <c r="M3" s="114"/>
      <c r="N3" s="134"/>
      <c r="O3" s="134"/>
      <c r="P3" s="134"/>
      <c r="Q3" s="109"/>
      <c r="R3" s="109"/>
      <c r="S3" s="109"/>
      <c r="T3" s="109"/>
      <c r="U3" s="109"/>
      <c r="V3" s="115"/>
    </row>
    <row r="4" spans="1:24" s="8" customFormat="1" ht="21" customHeight="1">
      <c r="A4" s="11">
        <v>1</v>
      </c>
      <c r="B4" s="11" t="s">
        <v>23</v>
      </c>
      <c r="C4" s="10" t="s">
        <v>96</v>
      </c>
      <c r="D4" s="10" t="s">
        <v>97</v>
      </c>
      <c r="E4" s="102" t="s">
        <v>195</v>
      </c>
      <c r="F4" s="13">
        <v>2503098863</v>
      </c>
      <c r="G4" s="14" t="s">
        <v>35</v>
      </c>
      <c r="H4" s="13" t="s">
        <v>27</v>
      </c>
      <c r="I4" s="16" t="s">
        <v>28</v>
      </c>
      <c r="J4" s="17">
        <v>24600</v>
      </c>
      <c r="K4" s="18">
        <v>42999</v>
      </c>
      <c r="L4" s="18">
        <v>44824</v>
      </c>
      <c r="M4" s="19">
        <v>4.7500000000000001E-2</v>
      </c>
      <c r="N4" s="74">
        <v>45040</v>
      </c>
      <c r="O4" s="83">
        <v>19864</v>
      </c>
      <c r="P4" s="58">
        <v>24600</v>
      </c>
      <c r="Q4" s="23">
        <v>44378</v>
      </c>
      <c r="R4" s="18">
        <f>L4</f>
        <v>44824</v>
      </c>
      <c r="S4" s="23">
        <v>44378</v>
      </c>
      <c r="T4" s="23">
        <v>45016</v>
      </c>
      <c r="U4" s="24">
        <f t="shared" ref="U4:U12" si="0">R4-Q4+1</f>
        <v>447</v>
      </c>
      <c r="V4" s="25">
        <f t="shared" ref="V4:V12" si="1">ROUND(P4*M4*U4/365,0)</f>
        <v>1431</v>
      </c>
      <c r="W4" s="8">
        <f t="shared" ref="W4:W12" si="2">L4-N4</f>
        <v>-216</v>
      </c>
      <c r="X4" s="8">
        <f t="shared" ref="X4:X12" si="3">L4-R4</f>
        <v>0</v>
      </c>
    </row>
    <row r="5" spans="1:24" s="8" customFormat="1" ht="21" customHeight="1">
      <c r="A5" s="11">
        <v>2</v>
      </c>
      <c r="B5" s="11" t="s">
        <v>23</v>
      </c>
      <c r="C5" s="10" t="s">
        <v>96</v>
      </c>
      <c r="D5" s="10" t="s">
        <v>98</v>
      </c>
      <c r="E5" s="102" t="s">
        <v>186</v>
      </c>
      <c r="F5" s="13">
        <v>2502749164</v>
      </c>
      <c r="G5" s="14" t="s">
        <v>35</v>
      </c>
      <c r="H5" s="13" t="s">
        <v>27</v>
      </c>
      <c r="I5" s="16" t="s">
        <v>28</v>
      </c>
      <c r="J5" s="17">
        <v>24600</v>
      </c>
      <c r="K5" s="18">
        <v>43005</v>
      </c>
      <c r="L5" s="18">
        <v>44830</v>
      </c>
      <c r="M5" s="19">
        <v>4.7500000000000001E-2</v>
      </c>
      <c r="N5" s="74">
        <v>44863</v>
      </c>
      <c r="O5" s="58">
        <v>24600</v>
      </c>
      <c r="P5" s="58">
        <v>24600</v>
      </c>
      <c r="Q5" s="23">
        <v>44378</v>
      </c>
      <c r="R5" s="18">
        <f>L5</f>
        <v>44830</v>
      </c>
      <c r="S5" s="23">
        <v>44378</v>
      </c>
      <c r="T5" s="23">
        <v>45016</v>
      </c>
      <c r="U5" s="24">
        <f t="shared" si="0"/>
        <v>453</v>
      </c>
      <c r="V5" s="25">
        <f t="shared" si="1"/>
        <v>1450</v>
      </c>
      <c r="W5" s="8">
        <f t="shared" si="2"/>
        <v>-33</v>
      </c>
      <c r="X5" s="8">
        <f t="shared" si="3"/>
        <v>0</v>
      </c>
    </row>
    <row r="6" spans="1:24" s="8" customFormat="1" ht="21" customHeight="1">
      <c r="A6" s="11">
        <v>3</v>
      </c>
      <c r="B6" s="11" t="s">
        <v>23</v>
      </c>
      <c r="C6" s="10" t="s">
        <v>96</v>
      </c>
      <c r="D6" s="10" t="s">
        <v>98</v>
      </c>
      <c r="E6" s="102" t="s">
        <v>186</v>
      </c>
      <c r="F6" s="13">
        <v>2502749483</v>
      </c>
      <c r="G6" s="14" t="s">
        <v>35</v>
      </c>
      <c r="H6" s="13" t="s">
        <v>27</v>
      </c>
      <c r="I6" s="16" t="s">
        <v>28</v>
      </c>
      <c r="J6" s="17">
        <v>24600</v>
      </c>
      <c r="K6" s="18">
        <v>42998</v>
      </c>
      <c r="L6" s="18">
        <v>44823</v>
      </c>
      <c r="M6" s="19">
        <v>4.7500000000000001E-2</v>
      </c>
      <c r="N6" s="74">
        <v>45040</v>
      </c>
      <c r="O6" s="58">
        <v>24600</v>
      </c>
      <c r="P6" s="58">
        <v>24600</v>
      </c>
      <c r="Q6" s="23">
        <v>44378</v>
      </c>
      <c r="R6" s="18">
        <f>L6</f>
        <v>44823</v>
      </c>
      <c r="S6" s="23">
        <v>44378</v>
      </c>
      <c r="T6" s="23">
        <v>45016</v>
      </c>
      <c r="U6" s="24">
        <f t="shared" si="0"/>
        <v>446</v>
      </c>
      <c r="V6" s="25">
        <f t="shared" si="1"/>
        <v>1428</v>
      </c>
      <c r="W6" s="8">
        <f t="shared" si="2"/>
        <v>-217</v>
      </c>
      <c r="X6" s="8">
        <f t="shared" si="3"/>
        <v>0</v>
      </c>
    </row>
    <row r="7" spans="1:24" s="8" customFormat="1" ht="42" customHeight="1">
      <c r="A7" s="11">
        <v>4</v>
      </c>
      <c r="B7" s="10" t="s">
        <v>23</v>
      </c>
      <c r="C7" s="10" t="s">
        <v>96</v>
      </c>
      <c r="D7" s="10" t="s">
        <v>98</v>
      </c>
      <c r="E7" s="102" t="s">
        <v>196</v>
      </c>
      <c r="F7" s="13">
        <v>2502749047</v>
      </c>
      <c r="G7" s="14" t="s">
        <v>35</v>
      </c>
      <c r="H7" s="13" t="s">
        <v>27</v>
      </c>
      <c r="I7" s="16" t="s">
        <v>28</v>
      </c>
      <c r="J7" s="17">
        <v>24600</v>
      </c>
      <c r="K7" s="20">
        <v>43000</v>
      </c>
      <c r="L7" s="20">
        <v>44825</v>
      </c>
      <c r="M7" s="19">
        <v>4.7500000000000001E-2</v>
      </c>
      <c r="N7" s="75" t="s">
        <v>120</v>
      </c>
      <c r="O7" s="70" t="s">
        <v>121</v>
      </c>
      <c r="P7" s="58">
        <v>12831.5</v>
      </c>
      <c r="Q7" s="23">
        <v>44378</v>
      </c>
      <c r="R7" s="20">
        <v>44825</v>
      </c>
      <c r="S7" s="23">
        <v>44378</v>
      </c>
      <c r="T7" s="23">
        <v>45016</v>
      </c>
      <c r="U7" s="24">
        <f t="shared" si="0"/>
        <v>448</v>
      </c>
      <c r="V7" s="25">
        <f t="shared" si="1"/>
        <v>748</v>
      </c>
      <c r="W7" s="8" t="e">
        <f t="shared" si="2"/>
        <v>#VALUE!</v>
      </c>
      <c r="X7" s="8">
        <f t="shared" si="3"/>
        <v>0</v>
      </c>
    </row>
    <row r="8" spans="1:24" s="8" customFormat="1" ht="23.1" customHeight="1">
      <c r="A8" s="11">
        <v>5</v>
      </c>
      <c r="B8" s="11" t="s">
        <v>23</v>
      </c>
      <c r="C8" s="10" t="s">
        <v>96</v>
      </c>
      <c r="D8" s="10" t="s">
        <v>98</v>
      </c>
      <c r="E8" s="102" t="s">
        <v>197</v>
      </c>
      <c r="F8" s="13">
        <v>2502750201</v>
      </c>
      <c r="G8" s="14" t="s">
        <v>35</v>
      </c>
      <c r="H8" s="13" t="s">
        <v>27</v>
      </c>
      <c r="I8" s="16" t="s">
        <v>28</v>
      </c>
      <c r="J8" s="17">
        <v>24600</v>
      </c>
      <c r="K8" s="18">
        <v>43000</v>
      </c>
      <c r="L8" s="18">
        <v>44825</v>
      </c>
      <c r="M8" s="19">
        <v>4.7500000000000001E-2</v>
      </c>
      <c r="N8" s="74">
        <v>44818</v>
      </c>
      <c r="O8" s="58">
        <v>24600</v>
      </c>
      <c r="P8" s="58">
        <v>24600</v>
      </c>
      <c r="Q8" s="23">
        <v>44378</v>
      </c>
      <c r="R8" s="23">
        <f t="shared" ref="R8:R11" si="4">N8</f>
        <v>44818</v>
      </c>
      <c r="S8" s="23">
        <v>44378</v>
      </c>
      <c r="T8" s="23">
        <v>45016</v>
      </c>
      <c r="U8" s="24">
        <f t="shared" si="0"/>
        <v>441</v>
      </c>
      <c r="V8" s="25">
        <f t="shared" si="1"/>
        <v>1412</v>
      </c>
      <c r="W8" s="8">
        <f t="shared" si="2"/>
        <v>7</v>
      </c>
      <c r="X8" s="8">
        <f t="shared" si="3"/>
        <v>7</v>
      </c>
    </row>
    <row r="9" spans="1:24" s="8" customFormat="1" ht="23.1" customHeight="1">
      <c r="A9" s="11">
        <v>6</v>
      </c>
      <c r="B9" s="11" t="s">
        <v>23</v>
      </c>
      <c r="C9" s="10" t="s">
        <v>96</v>
      </c>
      <c r="D9" s="10" t="s">
        <v>97</v>
      </c>
      <c r="E9" s="102" t="s">
        <v>198</v>
      </c>
      <c r="F9" s="13">
        <v>2503097307</v>
      </c>
      <c r="G9" s="14" t="s">
        <v>35</v>
      </c>
      <c r="H9" s="13" t="s">
        <v>27</v>
      </c>
      <c r="I9" s="16" t="s">
        <v>28</v>
      </c>
      <c r="J9" s="17">
        <v>24600</v>
      </c>
      <c r="K9" s="18">
        <v>42999</v>
      </c>
      <c r="L9" s="18">
        <v>44824</v>
      </c>
      <c r="M9" s="19">
        <v>4.7500000000000001E-2</v>
      </c>
      <c r="N9" s="74">
        <v>44814</v>
      </c>
      <c r="O9" s="58">
        <v>24600</v>
      </c>
      <c r="P9" s="58">
        <v>24600</v>
      </c>
      <c r="Q9" s="23">
        <v>44378</v>
      </c>
      <c r="R9" s="23">
        <f t="shared" si="4"/>
        <v>44814</v>
      </c>
      <c r="S9" s="23">
        <v>44378</v>
      </c>
      <c r="T9" s="23">
        <v>45016</v>
      </c>
      <c r="U9" s="24">
        <f t="shared" si="0"/>
        <v>437</v>
      </c>
      <c r="V9" s="25">
        <f t="shared" si="1"/>
        <v>1399</v>
      </c>
      <c r="W9" s="8">
        <f t="shared" si="2"/>
        <v>10</v>
      </c>
      <c r="X9" s="8">
        <f t="shared" si="3"/>
        <v>10</v>
      </c>
    </row>
    <row r="10" spans="1:24" s="8" customFormat="1" ht="23.1" customHeight="1">
      <c r="A10" s="11">
        <v>7</v>
      </c>
      <c r="B10" s="11" t="s">
        <v>23</v>
      </c>
      <c r="C10" s="10" t="s">
        <v>96</v>
      </c>
      <c r="D10" s="10" t="s">
        <v>98</v>
      </c>
      <c r="E10" s="102" t="s">
        <v>199</v>
      </c>
      <c r="F10" s="13">
        <v>2502749119</v>
      </c>
      <c r="G10" s="14" t="s">
        <v>35</v>
      </c>
      <c r="H10" s="13" t="s">
        <v>27</v>
      </c>
      <c r="I10" s="16" t="s">
        <v>28</v>
      </c>
      <c r="J10" s="17">
        <v>24600</v>
      </c>
      <c r="K10" s="18">
        <v>43003</v>
      </c>
      <c r="L10" s="18">
        <v>44828</v>
      </c>
      <c r="M10" s="19">
        <v>4.7500000000000001E-2</v>
      </c>
      <c r="N10" s="74">
        <v>45040</v>
      </c>
      <c r="O10" s="83">
        <v>16447.91</v>
      </c>
      <c r="P10" s="58">
        <v>24600</v>
      </c>
      <c r="Q10" s="23">
        <v>44378</v>
      </c>
      <c r="R10" s="18">
        <v>44828</v>
      </c>
      <c r="S10" s="23">
        <v>44378</v>
      </c>
      <c r="T10" s="23">
        <v>45016</v>
      </c>
      <c r="U10" s="24">
        <f t="shared" si="0"/>
        <v>451</v>
      </c>
      <c r="V10" s="25">
        <f t="shared" si="1"/>
        <v>1444</v>
      </c>
      <c r="W10" s="8">
        <f t="shared" si="2"/>
        <v>-212</v>
      </c>
      <c r="X10" s="8">
        <f t="shared" si="3"/>
        <v>0</v>
      </c>
    </row>
    <row r="11" spans="1:24" s="8" customFormat="1" ht="23.1" customHeight="1">
      <c r="A11" s="11">
        <v>8</v>
      </c>
      <c r="B11" s="11" t="s">
        <v>23</v>
      </c>
      <c r="C11" s="10" t="s">
        <v>96</v>
      </c>
      <c r="D11" s="10" t="s">
        <v>97</v>
      </c>
      <c r="E11" s="102" t="s">
        <v>200</v>
      </c>
      <c r="F11" s="13">
        <v>2503099563</v>
      </c>
      <c r="G11" s="14" t="s">
        <v>35</v>
      </c>
      <c r="H11" s="13" t="s">
        <v>27</v>
      </c>
      <c r="I11" s="16" t="s">
        <v>28</v>
      </c>
      <c r="J11" s="17">
        <v>24600</v>
      </c>
      <c r="K11" s="18">
        <v>42938</v>
      </c>
      <c r="L11" s="18">
        <v>44763</v>
      </c>
      <c r="M11" s="19">
        <v>4.7500000000000001E-2</v>
      </c>
      <c r="N11" s="74">
        <v>44763</v>
      </c>
      <c r="O11" s="58">
        <v>24600</v>
      </c>
      <c r="P11" s="58">
        <v>24600</v>
      </c>
      <c r="Q11" s="23">
        <v>44378</v>
      </c>
      <c r="R11" s="18">
        <f t="shared" si="4"/>
        <v>44763</v>
      </c>
      <c r="S11" s="23">
        <v>44378</v>
      </c>
      <c r="T11" s="23">
        <v>45016</v>
      </c>
      <c r="U11" s="24">
        <f t="shared" si="0"/>
        <v>386</v>
      </c>
      <c r="V11" s="25">
        <f t="shared" si="1"/>
        <v>1236</v>
      </c>
      <c r="W11" s="8">
        <f t="shared" si="2"/>
        <v>0</v>
      </c>
      <c r="X11" s="8">
        <f t="shared" si="3"/>
        <v>0</v>
      </c>
    </row>
    <row r="12" spans="1:24" s="8" customFormat="1" ht="33" customHeight="1">
      <c r="A12" s="11">
        <v>9</v>
      </c>
      <c r="B12" s="11" t="s">
        <v>23</v>
      </c>
      <c r="C12" s="10" t="s">
        <v>96</v>
      </c>
      <c r="D12" s="10" t="s">
        <v>104</v>
      </c>
      <c r="E12" s="102" t="s">
        <v>201</v>
      </c>
      <c r="F12" s="13">
        <v>2503093262</v>
      </c>
      <c r="G12" s="14" t="s">
        <v>35</v>
      </c>
      <c r="H12" s="13" t="s">
        <v>27</v>
      </c>
      <c r="I12" s="16" t="s">
        <v>28</v>
      </c>
      <c r="J12" s="17">
        <v>24600</v>
      </c>
      <c r="K12" s="18">
        <v>43003</v>
      </c>
      <c r="L12" s="18">
        <v>44828</v>
      </c>
      <c r="M12" s="19">
        <v>4.7500000000000001E-2</v>
      </c>
      <c r="N12" s="75" t="s">
        <v>122</v>
      </c>
      <c r="O12" s="70" t="s">
        <v>123</v>
      </c>
      <c r="P12" s="58">
        <v>16626.189999999999</v>
      </c>
      <c r="Q12" s="23">
        <v>44378</v>
      </c>
      <c r="R12" s="18">
        <v>44798</v>
      </c>
      <c r="S12" s="23">
        <v>44378</v>
      </c>
      <c r="T12" s="23">
        <v>45016</v>
      </c>
      <c r="U12" s="24">
        <f t="shared" si="0"/>
        <v>421</v>
      </c>
      <c r="V12" s="25">
        <f t="shared" si="1"/>
        <v>911</v>
      </c>
      <c r="W12" s="8" t="e">
        <f t="shared" si="2"/>
        <v>#VALUE!</v>
      </c>
      <c r="X12" s="8">
        <f t="shared" si="3"/>
        <v>30</v>
      </c>
    </row>
    <row r="13" spans="1:24">
      <c r="A13" s="135" t="s">
        <v>105</v>
      </c>
      <c r="B13" s="135"/>
      <c r="C13" s="135"/>
      <c r="D13" s="135"/>
      <c r="E13" s="135"/>
      <c r="F13" s="135"/>
      <c r="G13" s="135"/>
      <c r="H13" s="135"/>
      <c r="I13" s="135"/>
      <c r="J13" s="55">
        <f>SUM(J4:J12)</f>
        <v>221400</v>
      </c>
      <c r="K13" s="22"/>
      <c r="L13" s="22"/>
      <c r="M13" s="22"/>
      <c r="N13" s="68"/>
      <c r="O13" s="68"/>
      <c r="P13" s="68"/>
      <c r="Q13" s="22"/>
      <c r="R13" s="22"/>
      <c r="S13" s="22"/>
      <c r="T13" s="22"/>
      <c r="U13" s="22"/>
      <c r="V13" s="25">
        <f>SUM(V4:V12)</f>
        <v>11459</v>
      </c>
    </row>
  </sheetData>
  <autoFilter ref="A3:X13">
    <extLst/>
  </autoFilter>
  <mergeCells count="23">
    <mergeCell ref="U2:U3"/>
    <mergeCell ref="V2:V3"/>
    <mergeCell ref="O2:O3"/>
    <mergeCell ref="P2:P3"/>
    <mergeCell ref="Q2:Q3"/>
    <mergeCell ref="R2:R3"/>
    <mergeCell ref="S2:S3"/>
    <mergeCell ref="A1:V1"/>
    <mergeCell ref="K2:L2"/>
    <mergeCell ref="A13:I1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N2:N3"/>
    <mergeCell ref="T2:T3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75138888888888899" top="1" bottom="1" header="0.5" footer="0.5"/>
  <pageSetup paperSize="9" scale="75" orientation="landscape" r:id="rId1"/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V8"/>
  <sheetViews>
    <sheetView workbookViewId="0">
      <selection activeCell="E4" sqref="E4"/>
    </sheetView>
  </sheetViews>
  <sheetFormatPr defaultColWidth="9" defaultRowHeight="14.25"/>
  <cols>
    <col min="1" max="1" width="4.5" bestFit="1" customWidth="1"/>
    <col min="2" max="2" width="6" bestFit="1" customWidth="1"/>
    <col min="3" max="3" width="4.5" bestFit="1" customWidth="1"/>
    <col min="4" max="4" width="6" bestFit="1" customWidth="1"/>
    <col min="5" max="5" width="9" bestFit="1" customWidth="1"/>
    <col min="6" max="6" width="9" customWidth="1"/>
    <col min="7" max="7" width="6" bestFit="1" customWidth="1"/>
    <col min="8" max="9" width="7.5" bestFit="1" customWidth="1"/>
    <col min="10" max="10" width="9" bestFit="1" customWidth="1"/>
    <col min="11" max="12" width="11.5" bestFit="1" customWidth="1"/>
    <col min="13" max="13" width="7.5" bestFit="1" customWidth="1"/>
    <col min="14" max="14" width="8.5" bestFit="1" customWidth="1"/>
    <col min="15" max="16" width="9" bestFit="1" customWidth="1"/>
    <col min="17" max="18" width="10.5" style="9" bestFit="1" customWidth="1"/>
    <col min="19" max="20" width="10.5" bestFit="1" customWidth="1"/>
    <col min="21" max="22" width="7.5" bestFit="1" customWidth="1"/>
  </cols>
  <sheetData>
    <row r="1" spans="1:22" ht="27.95" customHeight="1">
      <c r="A1" s="103" t="s">
        <v>107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4"/>
      <c r="R1" s="104"/>
      <c r="S1" s="103"/>
      <c r="T1" s="103"/>
      <c r="U1" s="103"/>
      <c r="V1" s="103"/>
    </row>
    <row r="2" spans="1:22" s="46" customFormat="1" ht="21.95" customHeight="1">
      <c r="A2" s="105" t="s">
        <v>2</v>
      </c>
      <c r="B2" s="105" t="s">
        <v>3</v>
      </c>
      <c r="C2" s="105" t="s">
        <v>4</v>
      </c>
      <c r="D2" s="105" t="s">
        <v>5</v>
      </c>
      <c r="E2" s="105" t="s">
        <v>6</v>
      </c>
      <c r="F2" s="105" t="s">
        <v>7</v>
      </c>
      <c r="G2" s="105" t="s">
        <v>8</v>
      </c>
      <c r="H2" s="105" t="s">
        <v>9</v>
      </c>
      <c r="I2" s="105" t="s">
        <v>10</v>
      </c>
      <c r="J2" s="105" t="s">
        <v>11</v>
      </c>
      <c r="K2" s="105" t="s">
        <v>12</v>
      </c>
      <c r="L2" s="105"/>
      <c r="M2" s="107" t="s">
        <v>13</v>
      </c>
      <c r="N2" s="105" t="s">
        <v>14</v>
      </c>
      <c r="O2" s="105" t="s">
        <v>15</v>
      </c>
      <c r="P2" s="105" t="s">
        <v>16</v>
      </c>
      <c r="Q2" s="109" t="s">
        <v>17</v>
      </c>
      <c r="R2" s="109" t="s">
        <v>18</v>
      </c>
      <c r="S2" s="105" t="s">
        <v>17</v>
      </c>
      <c r="T2" s="105" t="s">
        <v>18</v>
      </c>
      <c r="U2" s="105" t="s">
        <v>19</v>
      </c>
      <c r="V2" s="108" t="s">
        <v>20</v>
      </c>
    </row>
    <row r="3" spans="1:22" s="46" customFormat="1" ht="21.95" customHeight="1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47" t="s">
        <v>21</v>
      </c>
      <c r="L3" s="47" t="s">
        <v>22</v>
      </c>
      <c r="M3" s="107"/>
      <c r="N3" s="105"/>
      <c r="O3" s="105"/>
      <c r="P3" s="105"/>
      <c r="Q3" s="109"/>
      <c r="R3" s="109"/>
      <c r="S3" s="105"/>
      <c r="T3" s="105"/>
      <c r="U3" s="105"/>
      <c r="V3" s="108"/>
    </row>
    <row r="4" spans="1:22" s="8" customFormat="1" ht="24.95" customHeight="1">
      <c r="A4" s="10">
        <v>1</v>
      </c>
      <c r="B4" s="11" t="s">
        <v>23</v>
      </c>
      <c r="C4" s="10" t="s">
        <v>30</v>
      </c>
      <c r="D4" s="10" t="s">
        <v>31</v>
      </c>
      <c r="E4" s="102" t="s">
        <v>127</v>
      </c>
      <c r="F4" s="13">
        <v>2503120142</v>
      </c>
      <c r="G4" s="14" t="s">
        <v>26</v>
      </c>
      <c r="H4" s="13" t="s">
        <v>27</v>
      </c>
      <c r="I4" s="13" t="s">
        <v>28</v>
      </c>
      <c r="J4" s="17">
        <v>24600</v>
      </c>
      <c r="K4" s="18">
        <v>42809</v>
      </c>
      <c r="L4" s="18">
        <v>44634</v>
      </c>
      <c r="M4" s="19">
        <v>4.7500000000000001E-2</v>
      </c>
      <c r="N4" s="3">
        <v>44623</v>
      </c>
      <c r="O4" s="17">
        <v>24600</v>
      </c>
      <c r="P4" s="17">
        <v>24600</v>
      </c>
      <c r="Q4" s="23">
        <v>44378</v>
      </c>
      <c r="R4" s="3">
        <v>44623</v>
      </c>
      <c r="S4" s="23">
        <v>44378</v>
      </c>
      <c r="T4" s="23">
        <v>45016</v>
      </c>
      <c r="U4" s="24">
        <f>R4-Q4+1</f>
        <v>246</v>
      </c>
      <c r="V4" s="25">
        <f>ROUND(P4*M4*U4/365,0)</f>
        <v>788</v>
      </c>
    </row>
    <row r="5" spans="1:22" ht="18.95" customHeight="1">
      <c r="A5" s="106" t="s">
        <v>105</v>
      </c>
      <c r="B5" s="106"/>
      <c r="C5" s="106"/>
      <c r="D5" s="106"/>
      <c r="E5" s="106"/>
      <c r="F5" s="106"/>
      <c r="G5" s="106"/>
      <c r="H5" s="49"/>
      <c r="I5" s="49"/>
      <c r="J5" s="17">
        <f>SUM(J4:J4)</f>
        <v>24600</v>
      </c>
      <c r="K5" s="49"/>
      <c r="L5" s="49"/>
      <c r="M5" s="49"/>
      <c r="N5" s="49"/>
      <c r="O5" s="49"/>
      <c r="P5" s="49"/>
      <c r="Q5" s="22"/>
      <c r="R5" s="22"/>
      <c r="S5" s="49"/>
      <c r="T5" s="49"/>
      <c r="U5" s="49"/>
      <c r="V5" s="25">
        <f>SUM(V4:V4)</f>
        <v>788</v>
      </c>
    </row>
    <row r="8" spans="1:22">
      <c r="K8" s="54"/>
    </row>
  </sheetData>
  <autoFilter ref="A3:V5">
    <extLst/>
  </autoFilter>
  <mergeCells count="23">
    <mergeCell ref="U2:U3"/>
    <mergeCell ref="V2:V3"/>
    <mergeCell ref="O2:O3"/>
    <mergeCell ref="P2:P3"/>
    <mergeCell ref="Q2:Q3"/>
    <mergeCell ref="R2:R3"/>
    <mergeCell ref="S2:S3"/>
    <mergeCell ref="A1:V1"/>
    <mergeCell ref="K2:L2"/>
    <mergeCell ref="A5:G5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N2:N3"/>
    <mergeCell ref="T2:T3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75138888888888899" top="1" bottom="1" header="0.5" footer="0.5"/>
  <pageSetup paperSize="9" scale="78" orientation="landscape" r:id="rId1"/>
  <colBreaks count="1" manualBreakCount="1">
    <brk id="2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V8"/>
  <sheetViews>
    <sheetView workbookViewId="0">
      <selection activeCell="E6" sqref="E6"/>
    </sheetView>
  </sheetViews>
  <sheetFormatPr defaultColWidth="9" defaultRowHeight="14.25"/>
  <cols>
    <col min="1" max="1" width="4.5" bestFit="1" customWidth="1"/>
    <col min="2" max="2" width="6" bestFit="1" customWidth="1"/>
    <col min="4" max="4" width="7.5" bestFit="1" customWidth="1"/>
    <col min="5" max="6" width="9" bestFit="1" customWidth="1"/>
    <col min="7" max="7" width="6" bestFit="1" customWidth="1"/>
    <col min="8" max="9" width="7.5" bestFit="1" customWidth="1"/>
    <col min="10" max="10" width="9" bestFit="1" customWidth="1"/>
    <col min="11" max="12" width="11.5" bestFit="1" customWidth="1"/>
    <col min="13" max="13" width="7.5" bestFit="1" customWidth="1"/>
    <col min="14" max="14" width="10.25" bestFit="1" customWidth="1"/>
    <col min="15" max="16" width="9" bestFit="1" customWidth="1"/>
    <col min="17" max="18" width="10.5" style="9" bestFit="1" customWidth="1"/>
    <col min="19" max="20" width="10.5" bestFit="1" customWidth="1"/>
    <col min="21" max="21" width="7.5" bestFit="1" customWidth="1"/>
    <col min="22" max="22" width="8.25" bestFit="1" customWidth="1"/>
  </cols>
  <sheetData>
    <row r="1" spans="1:22" ht="27.95" customHeight="1">
      <c r="A1" s="103" t="s">
        <v>108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4"/>
      <c r="R1" s="104"/>
      <c r="S1" s="103"/>
      <c r="T1" s="103"/>
      <c r="U1" s="103"/>
      <c r="V1" s="103"/>
    </row>
    <row r="2" spans="1:22" s="46" customFormat="1" ht="18" customHeight="1">
      <c r="A2" s="105" t="s">
        <v>2</v>
      </c>
      <c r="B2" s="105" t="s">
        <v>3</v>
      </c>
      <c r="C2" s="105" t="s">
        <v>4</v>
      </c>
      <c r="D2" s="110" t="s">
        <v>5</v>
      </c>
      <c r="E2" s="110" t="s">
        <v>6</v>
      </c>
      <c r="F2" s="110" t="s">
        <v>7</v>
      </c>
      <c r="G2" s="110" t="s">
        <v>8</v>
      </c>
      <c r="H2" s="105" t="s">
        <v>9</v>
      </c>
      <c r="I2" s="105" t="s">
        <v>10</v>
      </c>
      <c r="J2" s="105" t="s">
        <v>11</v>
      </c>
      <c r="K2" s="105" t="s">
        <v>12</v>
      </c>
      <c r="L2" s="105"/>
      <c r="M2" s="107" t="s">
        <v>13</v>
      </c>
      <c r="N2" s="110" t="s">
        <v>14</v>
      </c>
      <c r="O2" s="110" t="s">
        <v>15</v>
      </c>
      <c r="P2" s="110" t="s">
        <v>16</v>
      </c>
      <c r="Q2" s="109" t="s">
        <v>17</v>
      </c>
      <c r="R2" s="109" t="s">
        <v>18</v>
      </c>
      <c r="S2" s="110" t="s">
        <v>17</v>
      </c>
      <c r="T2" s="110" t="s">
        <v>18</v>
      </c>
      <c r="U2" s="105" t="s">
        <v>19</v>
      </c>
      <c r="V2" s="108" t="s">
        <v>20</v>
      </c>
    </row>
    <row r="3" spans="1:22" s="46" customFormat="1" ht="18" customHeight="1">
      <c r="A3" s="105"/>
      <c r="B3" s="105"/>
      <c r="C3" s="105"/>
      <c r="D3" s="111"/>
      <c r="E3" s="111"/>
      <c r="F3" s="111"/>
      <c r="G3" s="111"/>
      <c r="H3" s="105"/>
      <c r="I3" s="105"/>
      <c r="J3" s="105"/>
      <c r="K3" s="47" t="s">
        <v>21</v>
      </c>
      <c r="L3" s="47" t="s">
        <v>22</v>
      </c>
      <c r="M3" s="107"/>
      <c r="N3" s="111"/>
      <c r="O3" s="111"/>
      <c r="P3" s="111"/>
      <c r="Q3" s="109"/>
      <c r="R3" s="109"/>
      <c r="S3" s="111"/>
      <c r="T3" s="111"/>
      <c r="U3" s="105"/>
      <c r="V3" s="108"/>
    </row>
    <row r="4" spans="1:22" s="8" customFormat="1" ht="24.95" customHeight="1">
      <c r="A4" s="11">
        <v>1</v>
      </c>
      <c r="B4" s="11" t="s">
        <v>23</v>
      </c>
      <c r="C4" s="11" t="s">
        <v>32</v>
      </c>
      <c r="D4" s="11" t="s">
        <v>33</v>
      </c>
      <c r="E4" s="101" t="s">
        <v>128</v>
      </c>
      <c r="F4" s="13">
        <v>2503110936</v>
      </c>
      <c r="G4" s="14" t="s">
        <v>26</v>
      </c>
      <c r="H4" s="13" t="s">
        <v>27</v>
      </c>
      <c r="I4" s="16" t="s">
        <v>28</v>
      </c>
      <c r="J4" s="48">
        <v>24600</v>
      </c>
      <c r="K4" s="18">
        <v>42970</v>
      </c>
      <c r="L4" s="18">
        <v>44795</v>
      </c>
      <c r="M4" s="19">
        <v>4.7500000000000001E-2</v>
      </c>
      <c r="N4" s="2">
        <v>44795</v>
      </c>
      <c r="O4" s="17">
        <v>24600</v>
      </c>
      <c r="P4" s="48">
        <v>24600</v>
      </c>
      <c r="Q4" s="23">
        <v>44378</v>
      </c>
      <c r="R4" s="23">
        <f t="shared" ref="R4:R5" si="0">L4</f>
        <v>44795</v>
      </c>
      <c r="S4" s="23">
        <v>44378</v>
      </c>
      <c r="T4" s="23">
        <v>45016</v>
      </c>
      <c r="U4" s="24">
        <f>R4-Q4+1</f>
        <v>418</v>
      </c>
      <c r="V4" s="25">
        <f>ROUND(P4*M4*U4/365,0)</f>
        <v>1338</v>
      </c>
    </row>
    <row r="5" spans="1:22" s="8" customFormat="1" ht="24.95" customHeight="1">
      <c r="A5" s="11">
        <v>2</v>
      </c>
      <c r="B5" s="11" t="s">
        <v>23</v>
      </c>
      <c r="C5" s="11" t="s">
        <v>32</v>
      </c>
      <c r="D5" s="11" t="s">
        <v>34</v>
      </c>
      <c r="E5" s="101" t="s">
        <v>129</v>
      </c>
      <c r="F5" s="13">
        <v>2503113007</v>
      </c>
      <c r="G5" s="14" t="s">
        <v>26</v>
      </c>
      <c r="H5" s="13" t="s">
        <v>27</v>
      </c>
      <c r="I5" s="16" t="s">
        <v>28</v>
      </c>
      <c r="J5" s="48">
        <v>24600</v>
      </c>
      <c r="K5" s="18">
        <v>42971</v>
      </c>
      <c r="L5" s="18">
        <v>44796</v>
      </c>
      <c r="M5" s="19">
        <v>4.7500000000000001E-2</v>
      </c>
      <c r="N5" s="2">
        <v>44828</v>
      </c>
      <c r="O5" s="17">
        <v>24600</v>
      </c>
      <c r="P5" s="48">
        <v>24600</v>
      </c>
      <c r="Q5" s="23">
        <v>44378</v>
      </c>
      <c r="R5" s="23">
        <f t="shared" si="0"/>
        <v>44796</v>
      </c>
      <c r="S5" s="23">
        <v>44378</v>
      </c>
      <c r="T5" s="23">
        <v>45016</v>
      </c>
      <c r="U5" s="24">
        <f>R5-Q5+1</f>
        <v>419</v>
      </c>
      <c r="V5" s="25">
        <f>ROUND(P5*M5*U5/365,0)</f>
        <v>1341</v>
      </c>
    </row>
    <row r="6" spans="1:22" s="8" customFormat="1" ht="24.95" customHeight="1">
      <c r="A6" s="11">
        <v>3</v>
      </c>
      <c r="B6" s="11" t="s">
        <v>23</v>
      </c>
      <c r="C6" s="11" t="s">
        <v>32</v>
      </c>
      <c r="D6" s="11" t="s">
        <v>33</v>
      </c>
      <c r="E6" s="101" t="s">
        <v>130</v>
      </c>
      <c r="F6" s="97">
        <v>2503111128</v>
      </c>
      <c r="G6" s="98" t="s">
        <v>26</v>
      </c>
      <c r="H6" s="97" t="s">
        <v>27</v>
      </c>
      <c r="I6" s="16" t="s">
        <v>28</v>
      </c>
      <c r="J6" s="48">
        <v>24600</v>
      </c>
      <c r="K6" s="100">
        <v>42970</v>
      </c>
      <c r="L6" s="100">
        <v>44795</v>
      </c>
      <c r="M6" s="19">
        <v>4.7500000000000001E-2</v>
      </c>
      <c r="N6" s="2">
        <v>44831</v>
      </c>
      <c r="O6" s="99">
        <v>24600</v>
      </c>
      <c r="P6" s="48">
        <v>24600</v>
      </c>
      <c r="Q6" s="23">
        <v>44378</v>
      </c>
      <c r="R6" s="23">
        <f t="shared" ref="R6" si="1">L6</f>
        <v>44795</v>
      </c>
      <c r="S6" s="23">
        <v>44378</v>
      </c>
      <c r="T6" s="23">
        <v>45016</v>
      </c>
      <c r="U6" s="24">
        <f>R6-Q6+1</f>
        <v>418</v>
      </c>
      <c r="V6" s="25">
        <f>ROUND(P6*M6*U6/365,0)</f>
        <v>1338</v>
      </c>
    </row>
    <row r="7" spans="1:22" s="8" customFormat="1" ht="24.95" customHeight="1">
      <c r="A7" s="11">
        <v>4</v>
      </c>
      <c r="B7" s="11"/>
      <c r="C7" s="96" t="s">
        <v>124</v>
      </c>
      <c r="D7" s="11"/>
      <c r="E7" s="13"/>
      <c r="F7" s="13"/>
      <c r="G7" s="14"/>
      <c r="H7" s="13"/>
      <c r="I7" s="16"/>
      <c r="J7" s="48"/>
      <c r="K7" s="18"/>
      <c r="L7" s="18"/>
      <c r="M7" s="19"/>
      <c r="N7" s="2"/>
      <c r="O7" s="17"/>
      <c r="P7" s="48"/>
      <c r="Q7" s="23"/>
      <c r="R7" s="23"/>
      <c r="S7" s="23"/>
      <c r="T7" s="23"/>
      <c r="U7" s="24"/>
      <c r="V7" s="25">
        <v>-1</v>
      </c>
    </row>
    <row r="8" spans="1:22">
      <c r="A8" s="49"/>
      <c r="B8" s="49"/>
      <c r="C8" s="49"/>
      <c r="D8" s="49"/>
      <c r="E8" s="49"/>
      <c r="F8" s="49"/>
      <c r="G8" s="49"/>
      <c r="H8" s="49"/>
      <c r="I8" s="49"/>
      <c r="J8" s="48">
        <f>SUM(J4:J7)</f>
        <v>73800</v>
      </c>
      <c r="K8" s="49"/>
      <c r="L8" s="49"/>
      <c r="M8" s="49"/>
      <c r="N8" s="49"/>
      <c r="O8" s="49"/>
      <c r="P8" s="49"/>
      <c r="Q8" s="22"/>
      <c r="R8" s="22"/>
      <c r="S8" s="49"/>
      <c r="T8" s="49"/>
      <c r="U8" s="49"/>
      <c r="V8" s="25">
        <f>SUM(V4:V7)</f>
        <v>4016</v>
      </c>
    </row>
  </sheetData>
  <autoFilter ref="A3:X8">
    <extLst/>
  </autoFilter>
  <mergeCells count="22">
    <mergeCell ref="V2:V3"/>
    <mergeCell ref="P2:P3"/>
    <mergeCell ref="Q2:Q3"/>
    <mergeCell ref="R2:R3"/>
    <mergeCell ref="S2:S3"/>
    <mergeCell ref="T2:T3"/>
    <mergeCell ref="A1:V1"/>
    <mergeCell ref="K2:L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N2:N3"/>
    <mergeCell ref="O2:O3"/>
    <mergeCell ref="U2:U3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75138888888888899" top="1" bottom="1" header="0.5" footer="0.5"/>
  <pageSetup paperSize="9" scale="78" orientation="landscape" r:id="rId1"/>
  <colBreaks count="1" manualBreakCount="1"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8"/>
  <sheetViews>
    <sheetView workbookViewId="0">
      <selection activeCell="E6" sqref="E6"/>
    </sheetView>
  </sheetViews>
  <sheetFormatPr defaultColWidth="9" defaultRowHeight="14.25"/>
  <cols>
    <col min="1" max="1" width="4.5" bestFit="1" customWidth="1"/>
    <col min="2" max="2" width="6" bestFit="1" customWidth="1"/>
    <col min="3" max="3" width="9" bestFit="1" customWidth="1"/>
    <col min="4" max="4" width="7.5" bestFit="1" customWidth="1"/>
    <col min="5" max="6" width="9" bestFit="1" customWidth="1"/>
    <col min="7" max="7" width="6" bestFit="1" customWidth="1"/>
    <col min="8" max="9" width="7.5" bestFit="1" customWidth="1"/>
    <col min="10" max="10" width="9" bestFit="1" customWidth="1"/>
    <col min="11" max="12" width="11.5" bestFit="1" customWidth="1"/>
    <col min="13" max="13" width="7.5" bestFit="1" customWidth="1"/>
    <col min="14" max="14" width="10.25" bestFit="1" customWidth="1"/>
    <col min="15" max="16" width="9" bestFit="1" customWidth="1"/>
    <col min="17" max="18" width="10.5" style="9" bestFit="1" customWidth="1"/>
    <col min="19" max="20" width="10.5" bestFit="1" customWidth="1"/>
    <col min="21" max="21" width="7.5" bestFit="1" customWidth="1"/>
    <col min="22" max="22" width="8.25" bestFit="1" customWidth="1"/>
  </cols>
  <sheetData>
    <row r="1" spans="1:22" ht="27.95" customHeight="1">
      <c r="A1" s="103" t="s">
        <v>109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4"/>
      <c r="R1" s="104"/>
      <c r="S1" s="103"/>
      <c r="T1" s="103"/>
      <c r="U1" s="103"/>
      <c r="V1" s="103"/>
    </row>
    <row r="2" spans="1:22" s="46" customFormat="1" ht="18" customHeight="1">
      <c r="A2" s="105" t="s">
        <v>2</v>
      </c>
      <c r="B2" s="105" t="s">
        <v>3</v>
      </c>
      <c r="C2" s="105" t="s">
        <v>4</v>
      </c>
      <c r="D2" s="110" t="s">
        <v>5</v>
      </c>
      <c r="E2" s="110" t="s">
        <v>6</v>
      </c>
      <c r="F2" s="110" t="s">
        <v>7</v>
      </c>
      <c r="G2" s="110" t="s">
        <v>8</v>
      </c>
      <c r="H2" s="105" t="s">
        <v>9</v>
      </c>
      <c r="I2" s="105" t="s">
        <v>10</v>
      </c>
      <c r="J2" s="105" t="s">
        <v>11</v>
      </c>
      <c r="K2" s="105" t="s">
        <v>12</v>
      </c>
      <c r="L2" s="105"/>
      <c r="M2" s="107" t="s">
        <v>13</v>
      </c>
      <c r="N2" s="110" t="s">
        <v>14</v>
      </c>
      <c r="O2" s="110" t="s">
        <v>15</v>
      </c>
      <c r="P2" s="110" t="s">
        <v>16</v>
      </c>
      <c r="Q2" s="109" t="s">
        <v>17</v>
      </c>
      <c r="R2" s="109" t="s">
        <v>18</v>
      </c>
      <c r="S2" s="110" t="s">
        <v>17</v>
      </c>
      <c r="T2" s="110" t="s">
        <v>18</v>
      </c>
      <c r="U2" s="105" t="s">
        <v>19</v>
      </c>
      <c r="V2" s="108" t="s">
        <v>20</v>
      </c>
    </row>
    <row r="3" spans="1:22" s="46" customFormat="1" ht="18" customHeight="1">
      <c r="A3" s="105"/>
      <c r="B3" s="105"/>
      <c r="C3" s="105"/>
      <c r="D3" s="111"/>
      <c r="E3" s="111"/>
      <c r="F3" s="111"/>
      <c r="G3" s="111"/>
      <c r="H3" s="105"/>
      <c r="I3" s="105"/>
      <c r="J3" s="105"/>
      <c r="K3" s="47" t="s">
        <v>21</v>
      </c>
      <c r="L3" s="47" t="s">
        <v>22</v>
      </c>
      <c r="M3" s="107"/>
      <c r="N3" s="111"/>
      <c r="O3" s="111"/>
      <c r="P3" s="111"/>
      <c r="Q3" s="109"/>
      <c r="R3" s="109"/>
      <c r="S3" s="111"/>
      <c r="T3" s="111"/>
      <c r="U3" s="105"/>
      <c r="V3" s="108"/>
    </row>
    <row r="4" spans="1:22" s="8" customFormat="1" ht="24.95" customHeight="1">
      <c r="A4" s="11">
        <v>1</v>
      </c>
      <c r="B4" s="11" t="s">
        <v>23</v>
      </c>
      <c r="C4" s="11" t="s">
        <v>32</v>
      </c>
      <c r="D4" s="11" t="s">
        <v>34</v>
      </c>
      <c r="E4" s="101" t="s">
        <v>131</v>
      </c>
      <c r="F4" s="13">
        <v>2503113036</v>
      </c>
      <c r="G4" s="14" t="s">
        <v>35</v>
      </c>
      <c r="H4" s="13" t="s">
        <v>27</v>
      </c>
      <c r="I4" s="16" t="s">
        <v>28</v>
      </c>
      <c r="J4" s="48">
        <v>24600</v>
      </c>
      <c r="K4" s="18">
        <v>43007</v>
      </c>
      <c r="L4" s="18">
        <v>44830</v>
      </c>
      <c r="M4" s="19">
        <v>4.7500000000000001E-2</v>
      </c>
      <c r="N4" s="2">
        <v>44551</v>
      </c>
      <c r="O4" s="17">
        <v>24600</v>
      </c>
      <c r="P4" s="48">
        <v>24600</v>
      </c>
      <c r="Q4" s="23">
        <v>44378</v>
      </c>
      <c r="R4" s="23">
        <f>N4</f>
        <v>44551</v>
      </c>
      <c r="S4" s="23">
        <v>44378</v>
      </c>
      <c r="T4" s="23">
        <v>45016</v>
      </c>
      <c r="U4" s="24">
        <f>R4-Q4+1</f>
        <v>174</v>
      </c>
      <c r="V4" s="25">
        <f>ROUND(P4*M4*U4/365,0)</f>
        <v>557</v>
      </c>
    </row>
    <row r="5" spans="1:22" s="8" customFormat="1" ht="24.95" customHeight="1">
      <c r="A5" s="11">
        <v>2</v>
      </c>
      <c r="B5" s="11" t="s">
        <v>23</v>
      </c>
      <c r="C5" s="11" t="s">
        <v>32</v>
      </c>
      <c r="D5" s="11" t="s">
        <v>33</v>
      </c>
      <c r="E5" s="101" t="s">
        <v>132</v>
      </c>
      <c r="F5" s="13">
        <v>2503111160</v>
      </c>
      <c r="G5" s="14" t="s">
        <v>35</v>
      </c>
      <c r="H5" s="13" t="s">
        <v>27</v>
      </c>
      <c r="I5" s="16" t="s">
        <v>28</v>
      </c>
      <c r="J5" s="48">
        <v>24600</v>
      </c>
      <c r="K5" s="18">
        <v>43005</v>
      </c>
      <c r="L5" s="18">
        <v>44830</v>
      </c>
      <c r="M5" s="19">
        <v>4.7500000000000001E-2</v>
      </c>
      <c r="N5" s="2">
        <v>44551</v>
      </c>
      <c r="O5" s="17">
        <v>24600</v>
      </c>
      <c r="P5" s="48">
        <v>24600</v>
      </c>
      <c r="Q5" s="23">
        <v>44378</v>
      </c>
      <c r="R5" s="23">
        <f>N5</f>
        <v>44551</v>
      </c>
      <c r="S5" s="23">
        <v>44378</v>
      </c>
      <c r="T5" s="23">
        <v>45016</v>
      </c>
      <c r="U5" s="24">
        <f>R5-Q5+1</f>
        <v>174</v>
      </c>
      <c r="V5" s="25">
        <f>ROUND(P5*M5*U5/365,0)</f>
        <v>557</v>
      </c>
    </row>
    <row r="6" spans="1:22" s="8" customFormat="1" ht="24.95" customHeight="1">
      <c r="A6" s="11">
        <v>3</v>
      </c>
      <c r="B6" s="11" t="s">
        <v>23</v>
      </c>
      <c r="C6" s="11" t="s">
        <v>32</v>
      </c>
      <c r="D6" s="11" t="s">
        <v>33</v>
      </c>
      <c r="E6" s="101" t="s">
        <v>133</v>
      </c>
      <c r="F6" s="13">
        <v>2503112134</v>
      </c>
      <c r="G6" s="14" t="s">
        <v>35</v>
      </c>
      <c r="H6" s="13" t="s">
        <v>27</v>
      </c>
      <c r="I6" s="16" t="s">
        <v>28</v>
      </c>
      <c r="J6" s="48">
        <v>24600</v>
      </c>
      <c r="K6" s="18">
        <v>42969</v>
      </c>
      <c r="L6" s="18">
        <v>44794</v>
      </c>
      <c r="M6" s="19">
        <v>4.7500000000000001E-2</v>
      </c>
      <c r="N6" s="2">
        <v>44869</v>
      </c>
      <c r="O6" s="17">
        <v>24600</v>
      </c>
      <c r="P6" s="48">
        <v>24600</v>
      </c>
      <c r="Q6" s="23">
        <v>44378</v>
      </c>
      <c r="R6" s="23">
        <f>L6</f>
        <v>44794</v>
      </c>
      <c r="S6" s="23">
        <v>44378</v>
      </c>
      <c r="T6" s="23">
        <v>45016</v>
      </c>
      <c r="U6" s="24">
        <f>R6-Q6+1</f>
        <v>417</v>
      </c>
      <c r="V6" s="25">
        <f>ROUND(P6*M6*U6/365,0)</f>
        <v>1335</v>
      </c>
    </row>
    <row r="7" spans="1:22" s="8" customFormat="1" ht="24.95" customHeight="1">
      <c r="A7" s="11">
        <v>4</v>
      </c>
      <c r="B7" s="11"/>
      <c r="C7" s="96" t="s">
        <v>124</v>
      </c>
      <c r="D7" s="11"/>
      <c r="E7" s="97"/>
      <c r="F7" s="97"/>
      <c r="G7" s="98"/>
      <c r="H7" s="97"/>
      <c r="I7" s="16"/>
      <c r="J7" s="48"/>
      <c r="K7" s="100"/>
      <c r="L7" s="100"/>
      <c r="M7" s="19"/>
      <c r="N7" s="2"/>
      <c r="O7" s="99"/>
      <c r="P7" s="48"/>
      <c r="Q7" s="23"/>
      <c r="R7" s="23"/>
      <c r="S7" s="23"/>
      <c r="T7" s="23"/>
      <c r="U7" s="24"/>
      <c r="V7" s="25">
        <v>-1</v>
      </c>
    </row>
    <row r="8" spans="1:22">
      <c r="A8" s="49"/>
      <c r="B8" s="49"/>
      <c r="C8" s="49"/>
      <c r="D8" s="49"/>
      <c r="E8" s="49"/>
      <c r="F8" s="49"/>
      <c r="G8" s="49"/>
      <c r="H8" s="49"/>
      <c r="I8" s="49"/>
      <c r="J8" s="48">
        <f>SUM(J4:J7)</f>
        <v>73800</v>
      </c>
      <c r="K8" s="49"/>
      <c r="L8" s="49"/>
      <c r="M8" s="49"/>
      <c r="N8" s="49"/>
      <c r="O8" s="49"/>
      <c r="P8" s="49"/>
      <c r="Q8" s="22"/>
      <c r="R8" s="22"/>
      <c r="S8" s="49"/>
      <c r="T8" s="49"/>
      <c r="U8" s="49"/>
      <c r="V8" s="25">
        <f>SUM(V4:V7)</f>
        <v>2448</v>
      </c>
    </row>
  </sheetData>
  <autoFilter ref="A3:X8">
    <extLst/>
  </autoFilter>
  <mergeCells count="22">
    <mergeCell ref="V2:V3"/>
    <mergeCell ref="P2:P3"/>
    <mergeCell ref="Q2:Q3"/>
    <mergeCell ref="R2:R3"/>
    <mergeCell ref="S2:S3"/>
    <mergeCell ref="T2:T3"/>
    <mergeCell ref="A1:V1"/>
    <mergeCell ref="K2:L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N2:N3"/>
    <mergeCell ref="O2:O3"/>
    <mergeCell ref="U2:U3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47222222222222199" top="1" bottom="1" header="0.5" footer="0.5"/>
  <pageSetup paperSize="9" scale="78" orientation="landscape" r:id="rId1"/>
  <colBreaks count="1" manualBreakCount="1">
    <brk id="2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V7"/>
  <sheetViews>
    <sheetView workbookViewId="0">
      <selection activeCell="E6" sqref="E6"/>
    </sheetView>
  </sheetViews>
  <sheetFormatPr defaultColWidth="9" defaultRowHeight="14.25"/>
  <cols>
    <col min="1" max="1" width="3" bestFit="1" customWidth="1"/>
    <col min="2" max="3" width="6" bestFit="1" customWidth="1"/>
    <col min="4" max="4" width="7.5" bestFit="1" customWidth="1"/>
    <col min="6" max="6" width="9" bestFit="1" customWidth="1"/>
    <col min="7" max="7" width="6" bestFit="1" customWidth="1"/>
    <col min="8" max="9" width="7.5" bestFit="1" customWidth="1"/>
    <col min="10" max="10" width="9" bestFit="1" customWidth="1"/>
    <col min="11" max="12" width="11.5" bestFit="1" customWidth="1"/>
    <col min="13" max="13" width="7.5" bestFit="1" customWidth="1"/>
    <col min="14" max="14" width="10.25" bestFit="1" customWidth="1"/>
    <col min="15" max="16" width="9" bestFit="1" customWidth="1"/>
    <col min="19" max="20" width="9" bestFit="1" customWidth="1"/>
    <col min="21" max="22" width="7.5" bestFit="1" customWidth="1"/>
  </cols>
  <sheetData>
    <row r="1" spans="1:22" ht="27.95" customHeight="1">
      <c r="A1" s="103" t="s">
        <v>110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</row>
    <row r="2" spans="1:22" s="8" customFormat="1" ht="26.1" customHeight="1">
      <c r="A2" s="109" t="s">
        <v>2</v>
      </c>
      <c r="B2" s="109" t="s">
        <v>3</v>
      </c>
      <c r="C2" s="109" t="s">
        <v>4</v>
      </c>
      <c r="D2" s="112" t="s">
        <v>5</v>
      </c>
      <c r="E2" s="112" t="s">
        <v>6</v>
      </c>
      <c r="F2" s="112" t="s">
        <v>7</v>
      </c>
      <c r="G2" s="112" t="s">
        <v>8</v>
      </c>
      <c r="H2" s="109" t="s">
        <v>9</v>
      </c>
      <c r="I2" s="109" t="s">
        <v>10</v>
      </c>
      <c r="J2" s="109" t="s">
        <v>11</v>
      </c>
      <c r="K2" s="109" t="s">
        <v>12</v>
      </c>
      <c r="L2" s="109"/>
      <c r="M2" s="114" t="s">
        <v>13</v>
      </c>
      <c r="N2" s="112" t="s">
        <v>14</v>
      </c>
      <c r="O2" s="112" t="s">
        <v>15</v>
      </c>
      <c r="P2" s="112" t="s">
        <v>16</v>
      </c>
      <c r="Q2" s="109" t="s">
        <v>17</v>
      </c>
      <c r="R2" s="109" t="s">
        <v>18</v>
      </c>
      <c r="S2" s="112" t="s">
        <v>17</v>
      </c>
      <c r="T2" s="112" t="s">
        <v>18</v>
      </c>
      <c r="U2" s="109" t="s">
        <v>19</v>
      </c>
      <c r="V2" s="115" t="s">
        <v>20</v>
      </c>
    </row>
    <row r="3" spans="1:22" s="8" customFormat="1" ht="26.1" customHeight="1">
      <c r="A3" s="109"/>
      <c r="B3" s="109"/>
      <c r="C3" s="109"/>
      <c r="D3" s="113"/>
      <c r="E3" s="113"/>
      <c r="F3" s="113"/>
      <c r="G3" s="113"/>
      <c r="H3" s="109"/>
      <c r="I3" s="109"/>
      <c r="J3" s="109"/>
      <c r="K3" s="10" t="s">
        <v>21</v>
      </c>
      <c r="L3" s="10" t="s">
        <v>22</v>
      </c>
      <c r="M3" s="114"/>
      <c r="N3" s="113"/>
      <c r="O3" s="113"/>
      <c r="P3" s="113"/>
      <c r="Q3" s="109"/>
      <c r="R3" s="109"/>
      <c r="S3" s="113"/>
      <c r="T3" s="113"/>
      <c r="U3" s="109"/>
      <c r="V3" s="115"/>
    </row>
    <row r="4" spans="1:22" s="8" customFormat="1" ht="26.1" customHeight="1">
      <c r="A4" s="11">
        <v>1</v>
      </c>
      <c r="B4" s="11" t="s">
        <v>23</v>
      </c>
      <c r="C4" s="10" t="s">
        <v>36</v>
      </c>
      <c r="D4" s="10" t="s">
        <v>37</v>
      </c>
      <c r="E4" s="102" t="s">
        <v>134</v>
      </c>
      <c r="F4" s="13">
        <v>2503116048</v>
      </c>
      <c r="G4" s="14" t="s">
        <v>26</v>
      </c>
      <c r="H4" s="13" t="s">
        <v>27</v>
      </c>
      <c r="I4" s="16" t="s">
        <v>28</v>
      </c>
      <c r="J4" s="17">
        <v>24600</v>
      </c>
      <c r="K4" s="18">
        <v>43031</v>
      </c>
      <c r="L4" s="18">
        <v>44856</v>
      </c>
      <c r="M4" s="19">
        <v>4.7500000000000001E-2</v>
      </c>
      <c r="N4" s="1" t="s">
        <v>38</v>
      </c>
      <c r="O4" s="17">
        <v>24600</v>
      </c>
      <c r="P4" s="17">
        <v>24600</v>
      </c>
      <c r="Q4" s="23">
        <v>44378</v>
      </c>
      <c r="R4" s="23">
        <f>L4</f>
        <v>44856</v>
      </c>
      <c r="S4" s="23">
        <v>44378</v>
      </c>
      <c r="T4" s="23">
        <v>45016</v>
      </c>
      <c r="U4" s="24">
        <f>R4-Q4+1</f>
        <v>479</v>
      </c>
      <c r="V4" s="52">
        <f>ROUND(P4*M4*U4/365,0)</f>
        <v>1533</v>
      </c>
    </row>
    <row r="5" spans="1:22" s="8" customFormat="1" ht="26.1" customHeight="1">
      <c r="A5" s="11">
        <v>2</v>
      </c>
      <c r="B5" s="11" t="s">
        <v>23</v>
      </c>
      <c r="C5" s="10" t="s">
        <v>36</v>
      </c>
      <c r="D5" s="10" t="s">
        <v>39</v>
      </c>
      <c r="E5" s="102" t="s">
        <v>135</v>
      </c>
      <c r="F5" s="13">
        <v>2503116660</v>
      </c>
      <c r="G5" s="14" t="s">
        <v>26</v>
      </c>
      <c r="H5" s="13" t="s">
        <v>27</v>
      </c>
      <c r="I5" s="16" t="s">
        <v>28</v>
      </c>
      <c r="J5" s="17">
        <v>24600</v>
      </c>
      <c r="K5" s="18">
        <v>42940</v>
      </c>
      <c r="L5" s="18">
        <v>44765</v>
      </c>
      <c r="M5" s="19">
        <v>4.7500000000000001E-2</v>
      </c>
      <c r="N5" s="53" t="s">
        <v>40</v>
      </c>
      <c r="O5" s="17">
        <v>24600</v>
      </c>
      <c r="P5" s="17">
        <v>24600</v>
      </c>
      <c r="Q5" s="23">
        <v>44378</v>
      </c>
      <c r="R5" s="23" t="str">
        <f>N5</f>
        <v>2022/7/19</v>
      </c>
      <c r="S5" s="23">
        <v>44378</v>
      </c>
      <c r="T5" s="23">
        <v>45016</v>
      </c>
      <c r="U5" s="24">
        <f>R5-Q5+1</f>
        <v>384</v>
      </c>
      <c r="V5" s="52">
        <f>ROUND(P5*M5*U5/365,0)</f>
        <v>1229</v>
      </c>
    </row>
    <row r="6" spans="1:22" s="8" customFormat="1" ht="26.1" customHeight="1">
      <c r="A6" s="11">
        <v>3</v>
      </c>
      <c r="B6" s="11" t="s">
        <v>23</v>
      </c>
      <c r="C6" s="10" t="s">
        <v>36</v>
      </c>
      <c r="D6" s="10" t="s">
        <v>37</v>
      </c>
      <c r="E6" s="102" t="s">
        <v>136</v>
      </c>
      <c r="F6" s="13">
        <v>2503094933</v>
      </c>
      <c r="G6" s="14" t="s">
        <v>26</v>
      </c>
      <c r="H6" s="13" t="s">
        <v>27</v>
      </c>
      <c r="I6" s="16" t="s">
        <v>28</v>
      </c>
      <c r="J6" s="17">
        <v>24600</v>
      </c>
      <c r="K6" s="18">
        <v>43031</v>
      </c>
      <c r="L6" s="18">
        <v>44856</v>
      </c>
      <c r="M6" s="19">
        <v>4.7500000000000001E-2</v>
      </c>
      <c r="N6" s="30">
        <v>43206</v>
      </c>
      <c r="O6" s="17">
        <v>1183.49</v>
      </c>
      <c r="P6" s="17">
        <f>24600-1183.49</f>
        <v>23416.51</v>
      </c>
      <c r="Q6" s="23">
        <v>44378</v>
      </c>
      <c r="R6" s="23">
        <f>L6</f>
        <v>44856</v>
      </c>
      <c r="S6" s="23">
        <v>44378</v>
      </c>
      <c r="T6" s="23">
        <v>45016</v>
      </c>
      <c r="U6" s="24">
        <f>R6-Q6+1</f>
        <v>479</v>
      </c>
      <c r="V6" s="52">
        <f>ROUND(P6*M6*U6/365,0)</f>
        <v>1460</v>
      </c>
    </row>
    <row r="7" spans="1:22" ht="26.1" customHeight="1">
      <c r="A7" s="106" t="s">
        <v>105</v>
      </c>
      <c r="B7" s="106"/>
      <c r="C7" s="106"/>
      <c r="D7" s="106"/>
      <c r="E7" s="106"/>
      <c r="F7" s="106"/>
      <c r="G7" s="106"/>
      <c r="H7" s="106"/>
      <c r="I7" s="106"/>
      <c r="J7" s="17">
        <f>SUM(J4:J6)</f>
        <v>73800</v>
      </c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52">
        <f>SUM(V4:V6)</f>
        <v>4222</v>
      </c>
    </row>
  </sheetData>
  <autoFilter ref="A3:X7">
    <extLst/>
  </autoFilter>
  <mergeCells count="23">
    <mergeCell ref="U2:U3"/>
    <mergeCell ref="V2:V3"/>
    <mergeCell ref="O2:O3"/>
    <mergeCell ref="P2:P3"/>
    <mergeCell ref="Q2:Q3"/>
    <mergeCell ref="R2:R3"/>
    <mergeCell ref="S2:S3"/>
    <mergeCell ref="A1:V1"/>
    <mergeCell ref="K2:L2"/>
    <mergeCell ref="A7:I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N2:N3"/>
    <mergeCell ref="T2:T3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rintOptions horizontalCentered="1"/>
  <pageMargins left="0.35433070866141736" right="0.74803149606299213" top="0.98425196850393704" bottom="0.98425196850393704" header="0.51181102362204722" footer="0.51181102362204722"/>
  <pageSetup paperSize="9" scale="77" orientation="landscape" r:id="rId1"/>
  <colBreaks count="1" manualBreakCount="1">
    <brk id="2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V8"/>
  <sheetViews>
    <sheetView workbookViewId="0">
      <selection activeCell="E6" sqref="E6:E7"/>
    </sheetView>
  </sheetViews>
  <sheetFormatPr defaultColWidth="9" defaultRowHeight="14.25"/>
  <cols>
    <col min="1" max="1" width="4.5" bestFit="1" customWidth="1"/>
    <col min="2" max="4" width="6" bestFit="1" customWidth="1"/>
    <col min="6" max="6" width="9" bestFit="1" customWidth="1"/>
    <col min="7" max="7" width="6" bestFit="1" customWidth="1"/>
    <col min="8" max="9" width="7.5" bestFit="1" customWidth="1"/>
    <col min="10" max="10" width="9" bestFit="1" customWidth="1"/>
    <col min="11" max="12" width="11.5" bestFit="1" customWidth="1"/>
    <col min="13" max="13" width="7.5" bestFit="1" customWidth="1"/>
    <col min="14" max="15" width="10.25" bestFit="1" customWidth="1"/>
    <col min="16" max="16" width="9" bestFit="1" customWidth="1"/>
    <col min="17" max="20" width="10.5" bestFit="1" customWidth="1"/>
    <col min="21" max="22" width="7.5" bestFit="1" customWidth="1"/>
  </cols>
  <sheetData>
    <row r="1" spans="1:22" ht="27.95" customHeight="1">
      <c r="A1" s="103" t="s">
        <v>111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</row>
    <row r="2" spans="1:22" s="46" customFormat="1" ht="18" customHeight="1">
      <c r="A2" s="105" t="s">
        <v>2</v>
      </c>
      <c r="B2" s="105" t="s">
        <v>3</v>
      </c>
      <c r="C2" s="105" t="s">
        <v>4</v>
      </c>
      <c r="D2" s="110" t="s">
        <v>5</v>
      </c>
      <c r="E2" s="110" t="s">
        <v>6</v>
      </c>
      <c r="F2" s="110" t="s">
        <v>7</v>
      </c>
      <c r="G2" s="110" t="s">
        <v>8</v>
      </c>
      <c r="H2" s="105" t="s">
        <v>9</v>
      </c>
      <c r="I2" s="105" t="s">
        <v>10</v>
      </c>
      <c r="J2" s="105" t="s">
        <v>11</v>
      </c>
      <c r="K2" s="105" t="s">
        <v>12</v>
      </c>
      <c r="L2" s="105"/>
      <c r="M2" s="107" t="s">
        <v>13</v>
      </c>
      <c r="N2" s="110" t="s">
        <v>14</v>
      </c>
      <c r="O2" s="110" t="s">
        <v>15</v>
      </c>
      <c r="P2" s="110" t="s">
        <v>16</v>
      </c>
      <c r="Q2" s="109" t="s">
        <v>17</v>
      </c>
      <c r="R2" s="109" t="s">
        <v>18</v>
      </c>
      <c r="S2" s="112" t="s">
        <v>17</v>
      </c>
      <c r="T2" s="112" t="s">
        <v>18</v>
      </c>
      <c r="U2" s="109" t="s">
        <v>19</v>
      </c>
      <c r="V2" s="108" t="s">
        <v>20</v>
      </c>
    </row>
    <row r="3" spans="1:22" s="46" customFormat="1" ht="18" customHeight="1">
      <c r="A3" s="105"/>
      <c r="B3" s="105"/>
      <c r="C3" s="105"/>
      <c r="D3" s="111"/>
      <c r="E3" s="111"/>
      <c r="F3" s="111"/>
      <c r="G3" s="111"/>
      <c r="H3" s="105"/>
      <c r="I3" s="105"/>
      <c r="J3" s="105"/>
      <c r="K3" s="47" t="s">
        <v>21</v>
      </c>
      <c r="L3" s="47" t="s">
        <v>22</v>
      </c>
      <c r="M3" s="107"/>
      <c r="N3" s="111"/>
      <c r="O3" s="111"/>
      <c r="P3" s="111"/>
      <c r="Q3" s="109"/>
      <c r="R3" s="109"/>
      <c r="S3" s="113"/>
      <c r="T3" s="113"/>
      <c r="U3" s="109"/>
      <c r="V3" s="108"/>
    </row>
    <row r="4" spans="1:22" s="8" customFormat="1" ht="24" customHeight="1">
      <c r="A4" s="11">
        <v>1</v>
      </c>
      <c r="B4" s="11" t="s">
        <v>23</v>
      </c>
      <c r="C4" s="10" t="s">
        <v>36</v>
      </c>
      <c r="D4" s="10" t="s">
        <v>37</v>
      </c>
      <c r="E4" s="102" t="s">
        <v>137</v>
      </c>
      <c r="F4" s="13">
        <v>2503116035</v>
      </c>
      <c r="G4" s="14" t="s">
        <v>35</v>
      </c>
      <c r="H4" s="13" t="s">
        <v>27</v>
      </c>
      <c r="I4" s="16" t="s">
        <v>28</v>
      </c>
      <c r="J4" s="17">
        <v>24600</v>
      </c>
      <c r="K4" s="18">
        <v>43031</v>
      </c>
      <c r="L4" s="18">
        <v>44856</v>
      </c>
      <c r="M4" s="19">
        <v>4.7500000000000001E-2</v>
      </c>
      <c r="N4" s="30">
        <v>43245</v>
      </c>
      <c r="O4" s="17">
        <v>1446.9</v>
      </c>
      <c r="P4" s="17">
        <f>24600-1446.9</f>
        <v>23153.1</v>
      </c>
      <c r="Q4" s="23">
        <v>44378</v>
      </c>
      <c r="R4" s="23">
        <f>L4</f>
        <v>44856</v>
      </c>
      <c r="S4" s="23">
        <v>44378</v>
      </c>
      <c r="T4" s="23">
        <v>45016</v>
      </c>
      <c r="U4" s="24">
        <f>R4-Q4+1</f>
        <v>479</v>
      </c>
      <c r="V4" s="52">
        <f>ROUND(P4*M4*U4/365,0)</f>
        <v>1443</v>
      </c>
    </row>
    <row r="5" spans="1:22" s="8" customFormat="1" ht="24" customHeight="1">
      <c r="A5" s="11">
        <v>2</v>
      </c>
      <c r="B5" s="11" t="s">
        <v>23</v>
      </c>
      <c r="C5" s="10" t="s">
        <v>36</v>
      </c>
      <c r="D5" s="10" t="s">
        <v>37</v>
      </c>
      <c r="E5" s="102" t="s">
        <v>138</v>
      </c>
      <c r="F5" s="13">
        <v>2503116022</v>
      </c>
      <c r="G5" s="14" t="s">
        <v>35</v>
      </c>
      <c r="H5" s="13" t="s">
        <v>27</v>
      </c>
      <c r="I5" s="16" t="s">
        <v>28</v>
      </c>
      <c r="J5" s="17">
        <v>24600</v>
      </c>
      <c r="K5" s="18">
        <v>42940</v>
      </c>
      <c r="L5" s="18">
        <v>44765</v>
      </c>
      <c r="M5" s="19">
        <v>4.7500000000000001E-2</v>
      </c>
      <c r="N5" s="30">
        <v>43186</v>
      </c>
      <c r="O5" s="17">
        <v>1508.4</v>
      </c>
      <c r="P5" s="17">
        <f>24600-1508.4</f>
        <v>23091.599999999999</v>
      </c>
      <c r="Q5" s="23">
        <v>44378</v>
      </c>
      <c r="R5" s="23">
        <f>L5</f>
        <v>44765</v>
      </c>
      <c r="S5" s="23">
        <v>44378</v>
      </c>
      <c r="T5" s="23">
        <v>45016</v>
      </c>
      <c r="U5" s="24">
        <f>R5-Q5+1</f>
        <v>388</v>
      </c>
      <c r="V5" s="52">
        <f>ROUND(P5*M5*U5/365,0)</f>
        <v>1166</v>
      </c>
    </row>
    <row r="6" spans="1:22" s="8" customFormat="1" ht="24" customHeight="1">
      <c r="A6" s="116">
        <v>3</v>
      </c>
      <c r="B6" s="11" t="s">
        <v>23</v>
      </c>
      <c r="C6" s="112" t="s">
        <v>36</v>
      </c>
      <c r="D6" s="10" t="s">
        <v>37</v>
      </c>
      <c r="E6" s="118" t="s">
        <v>139</v>
      </c>
      <c r="F6" s="120">
        <v>2503115292</v>
      </c>
      <c r="G6" s="122" t="s">
        <v>35</v>
      </c>
      <c r="H6" s="122" t="s">
        <v>27</v>
      </c>
      <c r="I6" s="122" t="s">
        <v>28</v>
      </c>
      <c r="J6" s="124">
        <v>24600</v>
      </c>
      <c r="K6" s="126">
        <v>43031</v>
      </c>
      <c r="L6" s="126">
        <v>44856</v>
      </c>
      <c r="M6" s="19">
        <v>4.7500000000000001E-2</v>
      </c>
      <c r="N6" s="1" t="s">
        <v>41</v>
      </c>
      <c r="O6" s="50">
        <v>1003.31</v>
      </c>
      <c r="P6" s="17">
        <v>24600</v>
      </c>
      <c r="Q6" s="23">
        <v>44378</v>
      </c>
      <c r="R6" s="23">
        <v>44551</v>
      </c>
      <c r="S6" s="23">
        <v>44378</v>
      </c>
      <c r="T6" s="23">
        <v>45016</v>
      </c>
      <c r="U6" s="24">
        <f>R6-Q6+1</f>
        <v>174</v>
      </c>
      <c r="V6" s="52">
        <f>ROUND(P6*M6*U6/365,0)</f>
        <v>557</v>
      </c>
    </row>
    <row r="7" spans="1:22" s="8" customFormat="1" ht="24" customHeight="1">
      <c r="A7" s="117"/>
      <c r="B7" s="11"/>
      <c r="C7" s="113"/>
      <c r="D7" s="10"/>
      <c r="E7" s="119"/>
      <c r="F7" s="121"/>
      <c r="G7" s="123"/>
      <c r="H7" s="123"/>
      <c r="I7" s="123"/>
      <c r="J7" s="125"/>
      <c r="K7" s="127"/>
      <c r="L7" s="127"/>
      <c r="M7" s="19">
        <v>4.7500000000000001E-2</v>
      </c>
      <c r="N7" s="1" t="s">
        <v>42</v>
      </c>
      <c r="O7" s="51">
        <v>23596.69</v>
      </c>
      <c r="P7" s="17">
        <f>24600-1003.31</f>
        <v>23596.69</v>
      </c>
      <c r="Q7" s="23">
        <v>44552</v>
      </c>
      <c r="R7" s="23">
        <v>44856</v>
      </c>
      <c r="S7" s="23"/>
      <c r="T7" s="23"/>
      <c r="U7" s="24">
        <f>R7-Q7+1</f>
        <v>305</v>
      </c>
      <c r="V7" s="52">
        <f>ROUND(P7*M7*U7/365,0)</f>
        <v>937</v>
      </c>
    </row>
    <row r="8" spans="1:22" ht="24" customHeight="1">
      <c r="A8" s="106" t="s">
        <v>105</v>
      </c>
      <c r="B8" s="106"/>
      <c r="C8" s="106"/>
      <c r="D8" s="106"/>
      <c r="E8" s="106"/>
      <c r="F8" s="106"/>
      <c r="G8" s="106"/>
      <c r="H8" s="106"/>
      <c r="I8" s="106"/>
      <c r="J8" s="17">
        <f>SUM(J4:J7)</f>
        <v>73800</v>
      </c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52">
        <f>SUM(V4:V7)</f>
        <v>4103</v>
      </c>
    </row>
  </sheetData>
  <autoFilter ref="A3:X8">
    <extLst/>
  </autoFilter>
  <mergeCells count="33">
    <mergeCell ref="U2:U3"/>
    <mergeCell ref="V2:V3"/>
    <mergeCell ref="N2:N3"/>
    <mergeCell ref="O2:O3"/>
    <mergeCell ref="P2:P3"/>
    <mergeCell ref="Q2:Q3"/>
    <mergeCell ref="R2:R3"/>
    <mergeCell ref="K6:K7"/>
    <mergeCell ref="L6:L7"/>
    <mergeCell ref="M2:M3"/>
    <mergeCell ref="S2:S3"/>
    <mergeCell ref="T2:T3"/>
    <mergeCell ref="H6:H7"/>
    <mergeCell ref="I2:I3"/>
    <mergeCell ref="I6:I7"/>
    <mergeCell ref="J2:J3"/>
    <mergeCell ref="J6:J7"/>
    <mergeCell ref="A1:V1"/>
    <mergeCell ref="K2:L2"/>
    <mergeCell ref="A8:I8"/>
    <mergeCell ref="A2:A3"/>
    <mergeCell ref="A6:A7"/>
    <mergeCell ref="B2:B3"/>
    <mergeCell ref="C2:C3"/>
    <mergeCell ref="C6:C7"/>
    <mergeCell ref="D2:D3"/>
    <mergeCell ref="E2:E3"/>
    <mergeCell ref="E6:E7"/>
    <mergeCell ref="F2:F3"/>
    <mergeCell ref="F6:F7"/>
    <mergeCell ref="G2:G3"/>
    <mergeCell ref="G6:G7"/>
    <mergeCell ref="H2:H3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75138888888888899" top="1" bottom="1" header="0.5" footer="0.5"/>
  <pageSetup paperSize="9" scale="75" orientation="landscape" r:id="rId1"/>
  <colBreaks count="1" manualBreakCount="1">
    <brk id="2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V13"/>
  <sheetViews>
    <sheetView workbookViewId="0">
      <selection activeCell="E11" sqref="E11:E12"/>
    </sheetView>
  </sheetViews>
  <sheetFormatPr defaultColWidth="9" defaultRowHeight="14.25"/>
  <cols>
    <col min="1" max="1" width="3" bestFit="1" customWidth="1"/>
    <col min="2" max="3" width="6" bestFit="1" customWidth="1"/>
    <col min="4" max="4" width="7.5" bestFit="1" customWidth="1"/>
    <col min="6" max="6" width="9" bestFit="1" customWidth="1"/>
    <col min="7" max="7" width="6" bestFit="1" customWidth="1"/>
    <col min="8" max="9" width="7.5" bestFit="1" customWidth="1"/>
    <col min="10" max="10" width="9" bestFit="1" customWidth="1"/>
    <col min="11" max="12" width="11.5" bestFit="1" customWidth="1"/>
    <col min="13" max="13" width="7.5" bestFit="1" customWidth="1"/>
    <col min="14" max="14" width="9.375" bestFit="1" customWidth="1"/>
    <col min="15" max="16" width="9" bestFit="1" customWidth="1"/>
    <col min="19" max="20" width="9" bestFit="1" customWidth="1"/>
    <col min="21" max="21" width="7.5" bestFit="1" customWidth="1"/>
    <col min="22" max="22" width="8.25" bestFit="1" customWidth="1"/>
  </cols>
  <sheetData>
    <row r="1" spans="1:22" ht="27.95" customHeight="1">
      <c r="A1" s="103" t="s">
        <v>112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</row>
    <row r="2" spans="1:22" s="46" customFormat="1" ht="24.95" customHeight="1">
      <c r="A2" s="105" t="s">
        <v>2</v>
      </c>
      <c r="B2" s="105" t="s">
        <v>3</v>
      </c>
      <c r="C2" s="105" t="s">
        <v>4</v>
      </c>
      <c r="D2" s="110" t="s">
        <v>5</v>
      </c>
      <c r="E2" s="110" t="s">
        <v>6</v>
      </c>
      <c r="F2" s="110" t="s">
        <v>7</v>
      </c>
      <c r="G2" s="110" t="s">
        <v>8</v>
      </c>
      <c r="H2" s="105" t="s">
        <v>9</v>
      </c>
      <c r="I2" s="105" t="s">
        <v>10</v>
      </c>
      <c r="J2" s="105" t="s">
        <v>11</v>
      </c>
      <c r="K2" s="105" t="s">
        <v>12</v>
      </c>
      <c r="L2" s="105"/>
      <c r="M2" s="107" t="s">
        <v>13</v>
      </c>
      <c r="N2" s="110" t="s">
        <v>14</v>
      </c>
      <c r="O2" s="110" t="s">
        <v>15</v>
      </c>
      <c r="P2" s="110" t="s">
        <v>16</v>
      </c>
      <c r="Q2" s="109" t="s">
        <v>17</v>
      </c>
      <c r="R2" s="109" t="s">
        <v>18</v>
      </c>
      <c r="S2" s="110" t="s">
        <v>17</v>
      </c>
      <c r="T2" s="110" t="s">
        <v>18</v>
      </c>
      <c r="U2" s="105" t="s">
        <v>19</v>
      </c>
      <c r="V2" s="108" t="s">
        <v>20</v>
      </c>
    </row>
    <row r="3" spans="1:22" s="46" customFormat="1" ht="24.95" customHeight="1">
      <c r="A3" s="105"/>
      <c r="B3" s="105"/>
      <c r="C3" s="105"/>
      <c r="D3" s="111"/>
      <c r="E3" s="111"/>
      <c r="F3" s="111"/>
      <c r="G3" s="111"/>
      <c r="H3" s="105"/>
      <c r="I3" s="105"/>
      <c r="J3" s="105"/>
      <c r="K3" s="47" t="s">
        <v>21</v>
      </c>
      <c r="L3" s="47" t="s">
        <v>22</v>
      </c>
      <c r="M3" s="107"/>
      <c r="N3" s="111"/>
      <c r="O3" s="111"/>
      <c r="P3" s="111"/>
      <c r="Q3" s="109"/>
      <c r="R3" s="109"/>
      <c r="S3" s="111"/>
      <c r="T3" s="111"/>
      <c r="U3" s="105"/>
      <c r="V3" s="108"/>
    </row>
    <row r="4" spans="1:22" s="8" customFormat="1" ht="24.95" customHeight="1">
      <c r="A4" s="11">
        <v>1</v>
      </c>
      <c r="B4" s="11" t="s">
        <v>23</v>
      </c>
      <c r="C4" s="10" t="s">
        <v>0</v>
      </c>
      <c r="D4" s="10" t="s">
        <v>43</v>
      </c>
      <c r="E4" s="102" t="s">
        <v>140</v>
      </c>
      <c r="F4" s="13">
        <v>2502674459</v>
      </c>
      <c r="G4" s="14" t="s">
        <v>26</v>
      </c>
      <c r="H4" s="13" t="s">
        <v>27</v>
      </c>
      <c r="I4" s="16" t="s">
        <v>28</v>
      </c>
      <c r="J4" s="17">
        <v>24600</v>
      </c>
      <c r="K4" s="18">
        <v>42937</v>
      </c>
      <c r="L4" s="18">
        <v>44762</v>
      </c>
      <c r="M4" s="19">
        <v>4.7500000000000001E-2</v>
      </c>
      <c r="N4" s="3">
        <v>44761</v>
      </c>
      <c r="O4" s="17">
        <v>24600</v>
      </c>
      <c r="P4" s="17">
        <v>24600</v>
      </c>
      <c r="Q4" s="23">
        <v>44378</v>
      </c>
      <c r="R4" s="23">
        <f>N4</f>
        <v>44761</v>
      </c>
      <c r="S4" s="23">
        <v>44378</v>
      </c>
      <c r="T4" s="23">
        <v>45016</v>
      </c>
      <c r="U4" s="24">
        <f t="shared" ref="U4:U12" si="0">R4-Q4+1</f>
        <v>384</v>
      </c>
      <c r="V4" s="25">
        <f>ROUND(P4*M4*U4/365,0)</f>
        <v>1229</v>
      </c>
    </row>
    <row r="5" spans="1:22" s="8" customFormat="1" ht="24.95" customHeight="1">
      <c r="A5" s="11">
        <v>2</v>
      </c>
      <c r="B5" s="11" t="s">
        <v>23</v>
      </c>
      <c r="C5" s="10" t="s">
        <v>0</v>
      </c>
      <c r="D5" s="10" t="s">
        <v>43</v>
      </c>
      <c r="E5" s="102" t="s">
        <v>141</v>
      </c>
      <c r="F5" s="13">
        <v>2502674707</v>
      </c>
      <c r="G5" s="14" t="s">
        <v>26</v>
      </c>
      <c r="H5" s="13" t="s">
        <v>27</v>
      </c>
      <c r="I5" s="16" t="s">
        <v>28</v>
      </c>
      <c r="J5" s="17">
        <v>24600</v>
      </c>
      <c r="K5" s="18">
        <v>42936</v>
      </c>
      <c r="L5" s="18">
        <v>44761</v>
      </c>
      <c r="M5" s="19">
        <v>4.7500000000000001E-2</v>
      </c>
      <c r="N5" s="5">
        <v>44735</v>
      </c>
      <c r="O5" s="17">
        <v>24600</v>
      </c>
      <c r="P5" s="17">
        <v>24600</v>
      </c>
      <c r="Q5" s="23">
        <v>44378</v>
      </c>
      <c r="R5" s="18">
        <f t="shared" ref="R5:R9" si="1">N5</f>
        <v>44735</v>
      </c>
      <c r="S5" s="23">
        <v>44378</v>
      </c>
      <c r="T5" s="23">
        <v>45016</v>
      </c>
      <c r="U5" s="24">
        <f t="shared" si="0"/>
        <v>358</v>
      </c>
      <c r="V5" s="25">
        <f t="shared" ref="V5:V12" si="2">ROUND(P5*M5*U5/365,0)</f>
        <v>1146</v>
      </c>
    </row>
    <row r="6" spans="1:22" s="8" customFormat="1" ht="24.95" customHeight="1">
      <c r="A6" s="11">
        <v>3</v>
      </c>
      <c r="B6" s="11" t="s">
        <v>23</v>
      </c>
      <c r="C6" s="11" t="s">
        <v>0</v>
      </c>
      <c r="D6" s="11" t="s">
        <v>44</v>
      </c>
      <c r="E6" s="101" t="s">
        <v>142</v>
      </c>
      <c r="F6" s="13">
        <v>2502676019</v>
      </c>
      <c r="G6" s="14" t="s">
        <v>26</v>
      </c>
      <c r="H6" s="13" t="s">
        <v>27</v>
      </c>
      <c r="I6" s="16" t="s">
        <v>28</v>
      </c>
      <c r="J6" s="48">
        <v>24600</v>
      </c>
      <c r="K6" s="18">
        <v>42934</v>
      </c>
      <c r="L6" s="18">
        <v>44759</v>
      </c>
      <c r="M6" s="19">
        <v>4.7500000000000001E-2</v>
      </c>
      <c r="N6" s="6">
        <v>44768</v>
      </c>
      <c r="O6" s="17">
        <v>24600</v>
      </c>
      <c r="P6" s="48">
        <v>24600</v>
      </c>
      <c r="Q6" s="23">
        <v>44378</v>
      </c>
      <c r="R6" s="18">
        <f>L6</f>
        <v>44759</v>
      </c>
      <c r="S6" s="23">
        <v>44378</v>
      </c>
      <c r="T6" s="23">
        <v>45016</v>
      </c>
      <c r="U6" s="24">
        <f t="shared" si="0"/>
        <v>382</v>
      </c>
      <c r="V6" s="25">
        <f t="shared" si="2"/>
        <v>1223</v>
      </c>
    </row>
    <row r="7" spans="1:22" s="8" customFormat="1" ht="24.95" customHeight="1">
      <c r="A7" s="11">
        <v>4</v>
      </c>
      <c r="B7" s="11" t="s">
        <v>23</v>
      </c>
      <c r="C7" s="10" t="s">
        <v>0</v>
      </c>
      <c r="D7" s="10" t="s">
        <v>44</v>
      </c>
      <c r="E7" s="102" t="s">
        <v>143</v>
      </c>
      <c r="F7" s="13">
        <v>2502692208</v>
      </c>
      <c r="G7" s="14" t="s">
        <v>26</v>
      </c>
      <c r="H7" s="13" t="s">
        <v>27</v>
      </c>
      <c r="I7" s="16" t="s">
        <v>28</v>
      </c>
      <c r="J7" s="17">
        <v>24600</v>
      </c>
      <c r="K7" s="18">
        <v>42936</v>
      </c>
      <c r="L7" s="18">
        <v>44761</v>
      </c>
      <c r="M7" s="19">
        <v>4.7500000000000001E-2</v>
      </c>
      <c r="N7" s="6">
        <v>44757</v>
      </c>
      <c r="O7" s="17">
        <v>24600</v>
      </c>
      <c r="P7" s="17">
        <v>24600</v>
      </c>
      <c r="Q7" s="23">
        <v>44378</v>
      </c>
      <c r="R7" s="23">
        <f t="shared" si="1"/>
        <v>44757</v>
      </c>
      <c r="S7" s="23">
        <v>44378</v>
      </c>
      <c r="T7" s="23">
        <v>45016</v>
      </c>
      <c r="U7" s="24">
        <f t="shared" si="0"/>
        <v>380</v>
      </c>
      <c r="V7" s="25">
        <f t="shared" si="2"/>
        <v>1217</v>
      </c>
    </row>
    <row r="8" spans="1:22" s="8" customFormat="1" ht="24.95" customHeight="1">
      <c r="A8" s="11">
        <v>5</v>
      </c>
      <c r="B8" s="11" t="s">
        <v>23</v>
      </c>
      <c r="C8" s="11" t="s">
        <v>0</v>
      </c>
      <c r="D8" s="11" t="s">
        <v>44</v>
      </c>
      <c r="E8" s="101" t="s">
        <v>144</v>
      </c>
      <c r="F8" s="13">
        <v>2502707744</v>
      </c>
      <c r="G8" s="14" t="s">
        <v>26</v>
      </c>
      <c r="H8" s="13" t="s">
        <v>27</v>
      </c>
      <c r="I8" s="16" t="s">
        <v>28</v>
      </c>
      <c r="J8" s="48">
        <v>24600</v>
      </c>
      <c r="K8" s="18">
        <v>42935</v>
      </c>
      <c r="L8" s="18">
        <v>44760</v>
      </c>
      <c r="M8" s="19">
        <v>4.7500000000000001E-2</v>
      </c>
      <c r="N8" s="6">
        <v>44762</v>
      </c>
      <c r="O8" s="17">
        <v>24600</v>
      </c>
      <c r="P8" s="48">
        <v>24600</v>
      </c>
      <c r="Q8" s="23">
        <v>44378</v>
      </c>
      <c r="R8" s="18">
        <f>L8</f>
        <v>44760</v>
      </c>
      <c r="S8" s="23">
        <v>44378</v>
      </c>
      <c r="T8" s="23">
        <v>45016</v>
      </c>
      <c r="U8" s="24">
        <f t="shared" si="0"/>
        <v>383</v>
      </c>
      <c r="V8" s="25">
        <f t="shared" si="2"/>
        <v>1226</v>
      </c>
    </row>
    <row r="9" spans="1:22" s="8" customFormat="1" ht="24.95" customHeight="1">
      <c r="A9" s="11">
        <v>6</v>
      </c>
      <c r="B9" s="11" t="s">
        <v>23</v>
      </c>
      <c r="C9" s="10" t="s">
        <v>0</v>
      </c>
      <c r="D9" s="10" t="s">
        <v>44</v>
      </c>
      <c r="E9" s="102" t="s">
        <v>145</v>
      </c>
      <c r="F9" s="13">
        <v>2502675960</v>
      </c>
      <c r="G9" s="14" t="s">
        <v>26</v>
      </c>
      <c r="H9" s="13" t="s">
        <v>27</v>
      </c>
      <c r="I9" s="16" t="s">
        <v>28</v>
      </c>
      <c r="J9" s="17">
        <v>24600</v>
      </c>
      <c r="K9" s="18">
        <v>42936</v>
      </c>
      <c r="L9" s="18">
        <v>44761</v>
      </c>
      <c r="M9" s="19">
        <v>4.7500000000000001E-2</v>
      </c>
      <c r="N9" s="6">
        <v>44759</v>
      </c>
      <c r="O9" s="17">
        <v>24600</v>
      </c>
      <c r="P9" s="17">
        <v>24600</v>
      </c>
      <c r="Q9" s="23">
        <v>44378</v>
      </c>
      <c r="R9" s="18">
        <f t="shared" si="1"/>
        <v>44759</v>
      </c>
      <c r="S9" s="23">
        <v>44378</v>
      </c>
      <c r="T9" s="23">
        <v>45016</v>
      </c>
      <c r="U9" s="24">
        <f t="shared" si="0"/>
        <v>382</v>
      </c>
      <c r="V9" s="25">
        <f t="shared" si="2"/>
        <v>1223</v>
      </c>
    </row>
    <row r="10" spans="1:22" s="8" customFormat="1" ht="24.95" customHeight="1">
      <c r="A10" s="11">
        <v>7</v>
      </c>
      <c r="B10" s="11" t="s">
        <v>23</v>
      </c>
      <c r="C10" s="11" t="s">
        <v>0</v>
      </c>
      <c r="D10" s="11" t="s">
        <v>44</v>
      </c>
      <c r="E10" s="101" t="s">
        <v>146</v>
      </c>
      <c r="F10" s="13">
        <v>2502676312</v>
      </c>
      <c r="G10" s="14" t="s">
        <v>26</v>
      </c>
      <c r="H10" s="13" t="s">
        <v>27</v>
      </c>
      <c r="I10" s="16" t="s">
        <v>28</v>
      </c>
      <c r="J10" s="48">
        <v>24600</v>
      </c>
      <c r="K10" s="18">
        <v>42907</v>
      </c>
      <c r="L10" s="18">
        <v>44732</v>
      </c>
      <c r="M10" s="19">
        <v>4.7500000000000001E-2</v>
      </c>
      <c r="N10" s="6">
        <v>44763</v>
      </c>
      <c r="O10" s="17">
        <v>24600</v>
      </c>
      <c r="P10" s="48">
        <v>24600</v>
      </c>
      <c r="Q10" s="23">
        <v>44378</v>
      </c>
      <c r="R10" s="18">
        <f>L10</f>
        <v>44732</v>
      </c>
      <c r="S10" s="23">
        <v>44378</v>
      </c>
      <c r="T10" s="23">
        <v>45016</v>
      </c>
      <c r="U10" s="24">
        <f t="shared" si="0"/>
        <v>355</v>
      </c>
      <c r="V10" s="25">
        <f t="shared" si="2"/>
        <v>1136</v>
      </c>
    </row>
    <row r="11" spans="1:22" s="8" customFormat="1" ht="24.95" customHeight="1">
      <c r="A11" s="116">
        <v>8</v>
      </c>
      <c r="B11" s="11" t="s">
        <v>23</v>
      </c>
      <c r="C11" s="112" t="s">
        <v>0</v>
      </c>
      <c r="D11" s="10" t="s">
        <v>43</v>
      </c>
      <c r="E11" s="118" t="s">
        <v>147</v>
      </c>
      <c r="F11" s="120">
        <v>2503056007</v>
      </c>
      <c r="G11" s="122" t="s">
        <v>26</v>
      </c>
      <c r="H11" s="13" t="s">
        <v>27</v>
      </c>
      <c r="I11" s="128" t="s">
        <v>28</v>
      </c>
      <c r="J11" s="124">
        <v>24600</v>
      </c>
      <c r="K11" s="126">
        <v>42938</v>
      </c>
      <c r="L11" s="126">
        <v>44763</v>
      </c>
      <c r="M11" s="19">
        <v>4.7500000000000001E-2</v>
      </c>
      <c r="N11" s="4">
        <v>44761</v>
      </c>
      <c r="O11" s="17">
        <v>9200</v>
      </c>
      <c r="P11" s="17">
        <v>24600</v>
      </c>
      <c r="Q11" s="23">
        <v>44378</v>
      </c>
      <c r="R11" s="18">
        <v>44761</v>
      </c>
      <c r="S11" s="23">
        <v>44378</v>
      </c>
      <c r="T11" s="23">
        <v>45016</v>
      </c>
      <c r="U11" s="24">
        <f t="shared" si="0"/>
        <v>384</v>
      </c>
      <c r="V11" s="25">
        <f t="shared" si="2"/>
        <v>1229</v>
      </c>
    </row>
    <row r="12" spans="1:22" s="8" customFormat="1" ht="24.95" customHeight="1">
      <c r="A12" s="117"/>
      <c r="B12" s="11"/>
      <c r="C12" s="113"/>
      <c r="D12" s="10"/>
      <c r="E12" s="119"/>
      <c r="F12" s="121"/>
      <c r="G12" s="123"/>
      <c r="H12" s="13"/>
      <c r="I12" s="129"/>
      <c r="J12" s="125"/>
      <c r="K12" s="127"/>
      <c r="L12" s="127"/>
      <c r="M12" s="19">
        <v>4.7500000000000001E-2</v>
      </c>
      <c r="N12" s="4">
        <v>44763</v>
      </c>
      <c r="O12" s="17">
        <v>15400</v>
      </c>
      <c r="P12" s="17">
        <v>15400</v>
      </c>
      <c r="Q12" s="23">
        <v>44762</v>
      </c>
      <c r="R12" s="18">
        <v>44763</v>
      </c>
      <c r="S12" s="23"/>
      <c r="T12" s="23"/>
      <c r="U12" s="24">
        <f t="shared" si="0"/>
        <v>2</v>
      </c>
      <c r="V12" s="25">
        <f t="shared" si="2"/>
        <v>4</v>
      </c>
    </row>
    <row r="13" spans="1:22" ht="24.95" customHeight="1">
      <c r="A13" s="106"/>
      <c r="B13" s="106"/>
      <c r="C13" s="106"/>
      <c r="D13" s="106"/>
      <c r="E13" s="106"/>
      <c r="F13" s="106"/>
      <c r="G13" s="106"/>
      <c r="H13" s="106"/>
      <c r="I13" s="106"/>
      <c r="J13" s="56">
        <f>SUM(J4:J12)</f>
        <v>196800</v>
      </c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25">
        <f>SUM(V4:V12)</f>
        <v>9633</v>
      </c>
    </row>
  </sheetData>
  <autoFilter ref="A3:X13">
    <extLst/>
  </autoFilter>
  <sortState ref="A4:W13">
    <sortCondition ref="E4:E13"/>
  </sortState>
  <mergeCells count="32">
    <mergeCell ref="V2:V3"/>
    <mergeCell ref="P2:P3"/>
    <mergeCell ref="Q2:Q3"/>
    <mergeCell ref="R2:R3"/>
    <mergeCell ref="S2:S3"/>
    <mergeCell ref="T2:T3"/>
    <mergeCell ref="L11:L12"/>
    <mergeCell ref="M2:M3"/>
    <mergeCell ref="N2:N3"/>
    <mergeCell ref="O2:O3"/>
    <mergeCell ref="U2:U3"/>
    <mergeCell ref="I2:I3"/>
    <mergeCell ref="I11:I12"/>
    <mergeCell ref="J2:J3"/>
    <mergeCell ref="J11:J12"/>
    <mergeCell ref="K11:K12"/>
    <mergeCell ref="A1:V1"/>
    <mergeCell ref="K2:L2"/>
    <mergeCell ref="A13:I13"/>
    <mergeCell ref="A2:A3"/>
    <mergeCell ref="A11:A12"/>
    <mergeCell ref="B2:B3"/>
    <mergeCell ref="C2:C3"/>
    <mergeCell ref="C11:C12"/>
    <mergeCell ref="D2:D3"/>
    <mergeCell ref="E2:E3"/>
    <mergeCell ref="E11:E12"/>
    <mergeCell ref="F2:F3"/>
    <mergeCell ref="F11:F12"/>
    <mergeCell ref="G2:G3"/>
    <mergeCell ref="G11:G12"/>
    <mergeCell ref="H2:H3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75138888888888899" top="1" bottom="1" header="0.5" footer="0.5"/>
  <pageSetup paperSize="9" scale="75" orientation="landscape" r:id="rId1"/>
  <colBreaks count="1" manualBreakCount="1">
    <brk id="2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6"/>
  <sheetViews>
    <sheetView workbookViewId="0">
      <selection activeCell="E5" sqref="E5"/>
    </sheetView>
  </sheetViews>
  <sheetFormatPr defaultColWidth="9" defaultRowHeight="14.25"/>
  <cols>
    <col min="1" max="1" width="3" bestFit="1" customWidth="1"/>
    <col min="2" max="3" width="6" bestFit="1" customWidth="1"/>
    <col min="4" max="4" width="7.5" bestFit="1" customWidth="1"/>
    <col min="6" max="6" width="9" bestFit="1" customWidth="1"/>
    <col min="7" max="7" width="6" bestFit="1" customWidth="1"/>
    <col min="8" max="9" width="7.5" bestFit="1" customWidth="1"/>
    <col min="10" max="10" width="9" bestFit="1" customWidth="1"/>
    <col min="11" max="12" width="11.5" bestFit="1" customWidth="1"/>
    <col min="13" max="13" width="7.5" bestFit="1" customWidth="1"/>
    <col min="14" max="14" width="9.375" bestFit="1" customWidth="1"/>
    <col min="15" max="16" width="9" bestFit="1" customWidth="1"/>
    <col min="17" max="18" width="9" style="9"/>
    <col min="19" max="20" width="9" bestFit="1" customWidth="1"/>
    <col min="21" max="21" width="7.5" bestFit="1" customWidth="1"/>
    <col min="22" max="22" width="8.25" bestFit="1" customWidth="1"/>
  </cols>
  <sheetData>
    <row r="1" spans="1:22" ht="27.95" customHeight="1">
      <c r="A1" s="103" t="s">
        <v>113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4"/>
      <c r="R1" s="104"/>
      <c r="S1" s="103"/>
      <c r="T1" s="103"/>
      <c r="U1" s="103"/>
      <c r="V1" s="103"/>
    </row>
    <row r="2" spans="1:22" s="46" customFormat="1" ht="24.95" customHeight="1">
      <c r="A2" s="105" t="s">
        <v>2</v>
      </c>
      <c r="B2" s="105" t="s">
        <v>3</v>
      </c>
      <c r="C2" s="105" t="s">
        <v>4</v>
      </c>
      <c r="D2" s="110" t="s">
        <v>5</v>
      </c>
      <c r="E2" s="110" t="s">
        <v>6</v>
      </c>
      <c r="F2" s="110" t="s">
        <v>7</v>
      </c>
      <c r="G2" s="110" t="s">
        <v>8</v>
      </c>
      <c r="H2" s="105" t="s">
        <v>9</v>
      </c>
      <c r="I2" s="105" t="s">
        <v>10</v>
      </c>
      <c r="J2" s="105" t="s">
        <v>11</v>
      </c>
      <c r="K2" s="105" t="s">
        <v>12</v>
      </c>
      <c r="L2" s="105"/>
      <c r="M2" s="107" t="s">
        <v>13</v>
      </c>
      <c r="N2" s="110" t="s">
        <v>14</v>
      </c>
      <c r="O2" s="110" t="s">
        <v>15</v>
      </c>
      <c r="P2" s="110" t="s">
        <v>16</v>
      </c>
      <c r="Q2" s="109" t="s">
        <v>17</v>
      </c>
      <c r="R2" s="109" t="s">
        <v>18</v>
      </c>
      <c r="S2" s="110" t="s">
        <v>17</v>
      </c>
      <c r="T2" s="110" t="s">
        <v>18</v>
      </c>
      <c r="U2" s="105" t="s">
        <v>19</v>
      </c>
      <c r="V2" s="108" t="s">
        <v>20</v>
      </c>
    </row>
    <row r="3" spans="1:22" s="46" customFormat="1" ht="24.95" customHeight="1">
      <c r="A3" s="105"/>
      <c r="B3" s="105"/>
      <c r="C3" s="105"/>
      <c r="D3" s="111"/>
      <c r="E3" s="111"/>
      <c r="F3" s="111"/>
      <c r="G3" s="111"/>
      <c r="H3" s="105"/>
      <c r="I3" s="105"/>
      <c r="J3" s="105"/>
      <c r="K3" s="47" t="s">
        <v>21</v>
      </c>
      <c r="L3" s="47" t="s">
        <v>22</v>
      </c>
      <c r="M3" s="107"/>
      <c r="N3" s="111"/>
      <c r="O3" s="111"/>
      <c r="P3" s="111"/>
      <c r="Q3" s="109"/>
      <c r="R3" s="109"/>
      <c r="S3" s="111"/>
      <c r="T3" s="111"/>
      <c r="U3" s="105"/>
      <c r="V3" s="108"/>
    </row>
    <row r="4" spans="1:22" s="8" customFormat="1" ht="24.95" customHeight="1">
      <c r="A4" s="11">
        <v>1</v>
      </c>
      <c r="B4" s="11" t="s">
        <v>23</v>
      </c>
      <c r="C4" s="10" t="s">
        <v>0</v>
      </c>
      <c r="D4" s="10" t="s">
        <v>43</v>
      </c>
      <c r="E4" s="102" t="s">
        <v>148</v>
      </c>
      <c r="F4" s="13">
        <v>2502674648</v>
      </c>
      <c r="G4" s="14" t="s">
        <v>35</v>
      </c>
      <c r="H4" s="13" t="s">
        <v>27</v>
      </c>
      <c r="I4" s="16" t="s">
        <v>28</v>
      </c>
      <c r="J4" s="17">
        <v>24600</v>
      </c>
      <c r="K4" s="18">
        <v>42936</v>
      </c>
      <c r="L4" s="18">
        <v>44761</v>
      </c>
      <c r="M4" s="19">
        <v>4.7500000000000001E-2</v>
      </c>
      <c r="N4" s="6">
        <v>44761</v>
      </c>
      <c r="O4" s="17">
        <v>24600</v>
      </c>
      <c r="P4" s="17">
        <v>24600</v>
      </c>
      <c r="Q4" s="23">
        <v>44378</v>
      </c>
      <c r="R4" s="23">
        <f>L4</f>
        <v>44761</v>
      </c>
      <c r="S4" s="23">
        <v>44378</v>
      </c>
      <c r="T4" s="23">
        <v>45016</v>
      </c>
      <c r="U4" s="24">
        <f>R4-Q4+1</f>
        <v>384</v>
      </c>
      <c r="V4" s="25">
        <f>ROUND(P4*M4*U4/365,0)</f>
        <v>1229</v>
      </c>
    </row>
    <row r="5" spans="1:22" s="8" customFormat="1" ht="24.95" customHeight="1">
      <c r="A5" s="11">
        <v>2</v>
      </c>
      <c r="B5" s="11" t="s">
        <v>23</v>
      </c>
      <c r="C5" s="11" t="s">
        <v>0</v>
      </c>
      <c r="D5" s="11" t="s">
        <v>45</v>
      </c>
      <c r="E5" s="101" t="s">
        <v>149</v>
      </c>
      <c r="F5" s="13">
        <v>2520527366</v>
      </c>
      <c r="G5" s="14" t="s">
        <v>35</v>
      </c>
      <c r="H5" s="13" t="s">
        <v>27</v>
      </c>
      <c r="I5" s="16" t="s">
        <v>28</v>
      </c>
      <c r="J5" s="48">
        <v>24600</v>
      </c>
      <c r="K5" s="18">
        <v>42908</v>
      </c>
      <c r="L5" s="18">
        <v>44733</v>
      </c>
      <c r="M5" s="19">
        <v>4.7500000000000001E-2</v>
      </c>
      <c r="N5" s="6">
        <v>44733</v>
      </c>
      <c r="O5" s="17">
        <v>24600</v>
      </c>
      <c r="P5" s="48">
        <v>24600</v>
      </c>
      <c r="Q5" s="23">
        <v>44378</v>
      </c>
      <c r="R5" s="18">
        <f>N5</f>
        <v>44733</v>
      </c>
      <c r="S5" s="23">
        <v>44378</v>
      </c>
      <c r="T5" s="23">
        <v>45016</v>
      </c>
      <c r="U5" s="24">
        <f>R5-Q5+1</f>
        <v>356</v>
      </c>
      <c r="V5" s="25">
        <f>ROUND(P5*M5*U5/365,0)</f>
        <v>1140</v>
      </c>
    </row>
    <row r="6" spans="1:22" ht="24.95" customHeight="1">
      <c r="A6" s="106"/>
      <c r="B6" s="106"/>
      <c r="C6" s="106"/>
      <c r="D6" s="106"/>
      <c r="E6" s="106"/>
      <c r="F6" s="106"/>
      <c r="G6" s="106"/>
      <c r="H6" s="106"/>
      <c r="I6" s="106"/>
      <c r="J6" s="48">
        <f>SUM(J4:J5)</f>
        <v>49200</v>
      </c>
      <c r="K6" s="49"/>
      <c r="L6" s="49"/>
      <c r="M6" s="49"/>
      <c r="N6" s="49"/>
      <c r="O6" s="49"/>
      <c r="P6" s="49"/>
      <c r="Q6" s="22"/>
      <c r="R6" s="22"/>
      <c r="S6" s="49"/>
      <c r="T6" s="49"/>
      <c r="U6" s="49"/>
      <c r="V6" s="25">
        <f>SUM(V4:V5)</f>
        <v>2369</v>
      </c>
    </row>
  </sheetData>
  <autoFilter ref="A3:X6">
    <extLst/>
  </autoFilter>
  <mergeCells count="23">
    <mergeCell ref="U2:U3"/>
    <mergeCell ref="V2:V3"/>
    <mergeCell ref="O2:O3"/>
    <mergeCell ref="P2:P3"/>
    <mergeCell ref="Q2:Q3"/>
    <mergeCell ref="R2:R3"/>
    <mergeCell ref="S2:S3"/>
    <mergeCell ref="A1:V1"/>
    <mergeCell ref="K2:L2"/>
    <mergeCell ref="A6:I6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N2:N3"/>
    <mergeCell ref="T2:T3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75138888888888899" top="1" bottom="1" header="0.5" footer="0.5"/>
  <pageSetup paperSize="9" scale="75" orientation="landscape" r:id="rId1"/>
  <colBreaks count="1" manualBreakCount="1">
    <brk id="2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V31"/>
  <sheetViews>
    <sheetView workbookViewId="0">
      <selection activeCell="E4" sqref="E4:E5"/>
    </sheetView>
  </sheetViews>
  <sheetFormatPr defaultColWidth="9" defaultRowHeight="14.25"/>
  <cols>
    <col min="1" max="1" width="4.5" style="9" bestFit="1" customWidth="1"/>
    <col min="2" max="3" width="6" style="9" bestFit="1" customWidth="1"/>
    <col min="4" max="4" width="9" style="9" bestFit="1" customWidth="1"/>
    <col min="5" max="5" width="9" style="32" bestFit="1" customWidth="1"/>
    <col min="6" max="6" width="9" style="9" bestFit="1" customWidth="1"/>
    <col min="7" max="7" width="6" style="69" bestFit="1" customWidth="1"/>
    <col min="8" max="9" width="7.5" style="69" bestFit="1" customWidth="1"/>
    <col min="10" max="10" width="9" style="69" bestFit="1" customWidth="1"/>
    <col min="11" max="12" width="11.5" style="69" bestFit="1" customWidth="1"/>
    <col min="13" max="13" width="7.5" style="89" bestFit="1" customWidth="1"/>
    <col min="14" max="14" width="10.5" style="90" bestFit="1" customWidth="1"/>
    <col min="15" max="15" width="9" style="91" bestFit="1" customWidth="1"/>
    <col min="16" max="16" width="9" style="92" customWidth="1"/>
    <col min="17" max="18" width="10.5" style="93" bestFit="1" customWidth="1"/>
    <col min="19" max="20" width="10.5" style="69" bestFit="1" customWidth="1"/>
    <col min="21" max="21" width="7.5" style="69" bestFit="1" customWidth="1"/>
    <col min="22" max="22" width="9" style="69" bestFit="1" customWidth="1"/>
    <col min="23" max="16384" width="9" style="9"/>
  </cols>
  <sheetData>
    <row r="1" spans="1:22" ht="27.95" customHeight="1">
      <c r="A1" s="104" t="s">
        <v>114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30"/>
      <c r="O1" s="131"/>
      <c r="P1" s="132"/>
      <c r="Q1" s="133"/>
      <c r="R1" s="133"/>
      <c r="S1" s="104"/>
      <c r="T1" s="104"/>
      <c r="U1" s="104"/>
      <c r="V1" s="132"/>
    </row>
    <row r="2" spans="1:22" s="8" customFormat="1" ht="18" customHeight="1">
      <c r="A2" s="109" t="s">
        <v>2</v>
      </c>
      <c r="B2" s="109" t="s">
        <v>3</v>
      </c>
      <c r="C2" s="109" t="s">
        <v>4</v>
      </c>
      <c r="D2" s="112" t="s">
        <v>5</v>
      </c>
      <c r="E2" s="112" t="s">
        <v>6</v>
      </c>
      <c r="F2" s="112" t="s">
        <v>7</v>
      </c>
      <c r="G2" s="147" t="s">
        <v>8</v>
      </c>
      <c r="H2" s="134" t="s">
        <v>9</v>
      </c>
      <c r="I2" s="134" t="s">
        <v>10</v>
      </c>
      <c r="J2" s="134" t="s">
        <v>11</v>
      </c>
      <c r="K2" s="134" t="s">
        <v>12</v>
      </c>
      <c r="L2" s="134"/>
      <c r="M2" s="160" t="s">
        <v>13</v>
      </c>
      <c r="N2" s="161" t="s">
        <v>14</v>
      </c>
      <c r="O2" s="147" t="s">
        <v>15</v>
      </c>
      <c r="P2" s="147" t="s">
        <v>16</v>
      </c>
      <c r="Q2" s="163" t="s">
        <v>17</v>
      </c>
      <c r="R2" s="163" t="s">
        <v>18</v>
      </c>
      <c r="S2" s="147" t="s">
        <v>17</v>
      </c>
      <c r="T2" s="147" t="s">
        <v>18</v>
      </c>
      <c r="U2" s="134" t="s">
        <v>19</v>
      </c>
      <c r="V2" s="164" t="s">
        <v>20</v>
      </c>
    </row>
    <row r="3" spans="1:22" s="8" customFormat="1" ht="18" customHeight="1">
      <c r="A3" s="109"/>
      <c r="B3" s="109"/>
      <c r="C3" s="109"/>
      <c r="D3" s="113"/>
      <c r="E3" s="113"/>
      <c r="F3" s="113"/>
      <c r="G3" s="148"/>
      <c r="H3" s="134"/>
      <c r="I3" s="134"/>
      <c r="J3" s="134"/>
      <c r="K3" s="76" t="s">
        <v>21</v>
      </c>
      <c r="L3" s="76" t="s">
        <v>22</v>
      </c>
      <c r="M3" s="160"/>
      <c r="N3" s="162"/>
      <c r="O3" s="148"/>
      <c r="P3" s="148"/>
      <c r="Q3" s="163"/>
      <c r="R3" s="163"/>
      <c r="S3" s="148"/>
      <c r="T3" s="148"/>
      <c r="U3" s="134"/>
      <c r="V3" s="164"/>
    </row>
    <row r="4" spans="1:22" s="8" customFormat="1" ht="29.1" customHeight="1">
      <c r="A4" s="116">
        <v>1</v>
      </c>
      <c r="B4" s="11" t="s">
        <v>23</v>
      </c>
      <c r="C4" s="112" t="s">
        <v>46</v>
      </c>
      <c r="D4" s="10" t="s">
        <v>47</v>
      </c>
      <c r="E4" s="138" t="s">
        <v>169</v>
      </c>
      <c r="F4" s="120">
        <v>2502696011</v>
      </c>
      <c r="G4" s="141" t="s">
        <v>26</v>
      </c>
      <c r="H4" s="142" t="s">
        <v>27</v>
      </c>
      <c r="I4" s="142" t="s">
        <v>28</v>
      </c>
      <c r="J4" s="149">
        <v>24600</v>
      </c>
      <c r="K4" s="153">
        <v>42998</v>
      </c>
      <c r="L4" s="157">
        <v>44823</v>
      </c>
      <c r="M4" s="84">
        <v>4.7500000000000001E-2</v>
      </c>
      <c r="N4" s="57">
        <v>43185</v>
      </c>
      <c r="O4" s="70">
        <v>1800</v>
      </c>
      <c r="P4" s="62">
        <v>22800</v>
      </c>
      <c r="Q4" s="63">
        <v>44378</v>
      </c>
      <c r="R4" s="64">
        <v>44743</v>
      </c>
      <c r="S4" s="59">
        <v>44378</v>
      </c>
      <c r="T4" s="59">
        <v>45016</v>
      </c>
      <c r="U4" s="61">
        <f t="shared" ref="U4:U30" si="0">R4-Q4+1</f>
        <v>366</v>
      </c>
      <c r="V4" s="62">
        <f t="shared" ref="V4:V30" si="1">ROUND(P4*M4*U4/365,0)</f>
        <v>1086</v>
      </c>
    </row>
    <row r="5" spans="1:22" s="8" customFormat="1" ht="29.1" customHeight="1">
      <c r="A5" s="136"/>
      <c r="B5" s="11"/>
      <c r="C5" s="113"/>
      <c r="D5" s="10"/>
      <c r="E5" s="138"/>
      <c r="F5" s="121"/>
      <c r="G5" s="141"/>
      <c r="H5" s="143"/>
      <c r="I5" s="143"/>
      <c r="J5" s="150"/>
      <c r="K5" s="154"/>
      <c r="L5" s="158"/>
      <c r="M5" s="81">
        <v>4.7500000000000001E-2</v>
      </c>
      <c r="N5" s="57" t="s">
        <v>48</v>
      </c>
      <c r="O5" s="70" t="s">
        <v>49</v>
      </c>
      <c r="P5" s="62">
        <f>22800-978.21</f>
        <v>21821.79</v>
      </c>
      <c r="Q5" s="63">
        <v>44744</v>
      </c>
      <c r="R5" s="64">
        <v>44823</v>
      </c>
      <c r="S5" s="59"/>
      <c r="T5" s="59"/>
      <c r="U5" s="61">
        <f t="shared" si="0"/>
        <v>80</v>
      </c>
      <c r="V5" s="62">
        <f t="shared" si="1"/>
        <v>227</v>
      </c>
    </row>
    <row r="6" spans="1:22" s="8" customFormat="1" ht="29.1" customHeight="1">
      <c r="A6" s="36">
        <v>2</v>
      </c>
      <c r="B6" s="12" t="s">
        <v>23</v>
      </c>
      <c r="C6" s="12" t="s">
        <v>46</v>
      </c>
      <c r="D6" s="12" t="s">
        <v>50</v>
      </c>
      <c r="E6" s="102" t="s">
        <v>168</v>
      </c>
      <c r="F6" s="13">
        <v>2502705070</v>
      </c>
      <c r="G6" s="80" t="s">
        <v>26</v>
      </c>
      <c r="H6" s="80" t="s">
        <v>27</v>
      </c>
      <c r="I6" s="80" t="s">
        <v>28</v>
      </c>
      <c r="J6" s="58">
        <v>24600</v>
      </c>
      <c r="K6" s="67">
        <v>42998</v>
      </c>
      <c r="L6" s="67">
        <v>44823</v>
      </c>
      <c r="M6" s="81">
        <v>4.7500000000000001E-2</v>
      </c>
      <c r="N6" s="57" t="s">
        <v>51</v>
      </c>
      <c r="O6" s="70" t="s">
        <v>52</v>
      </c>
      <c r="P6" s="62">
        <v>12925.61</v>
      </c>
      <c r="Q6" s="63">
        <v>44378</v>
      </c>
      <c r="R6" s="65">
        <f>L6</f>
        <v>44823</v>
      </c>
      <c r="S6" s="59">
        <v>44378</v>
      </c>
      <c r="T6" s="59">
        <v>45016</v>
      </c>
      <c r="U6" s="61">
        <f t="shared" si="0"/>
        <v>446</v>
      </c>
      <c r="V6" s="62">
        <f t="shared" si="1"/>
        <v>750</v>
      </c>
    </row>
    <row r="7" spans="1:22" s="8" customFormat="1" ht="29.1" customHeight="1">
      <c r="A7" s="118">
        <v>3</v>
      </c>
      <c r="B7" s="12" t="s">
        <v>23</v>
      </c>
      <c r="C7" s="118" t="s">
        <v>46</v>
      </c>
      <c r="D7" s="12" t="s">
        <v>53</v>
      </c>
      <c r="E7" s="138" t="s">
        <v>167</v>
      </c>
      <c r="F7" s="120">
        <v>2503001645</v>
      </c>
      <c r="G7" s="141" t="s">
        <v>26</v>
      </c>
      <c r="H7" s="142" t="s">
        <v>27</v>
      </c>
      <c r="I7" s="142" t="s">
        <v>28</v>
      </c>
      <c r="J7" s="149">
        <v>24600</v>
      </c>
      <c r="K7" s="153">
        <v>42999</v>
      </c>
      <c r="L7" s="157">
        <v>44824</v>
      </c>
      <c r="M7" s="81">
        <v>4.7500000000000001E-2</v>
      </c>
      <c r="N7" s="57" t="s">
        <v>54</v>
      </c>
      <c r="O7" s="70">
        <f>8574+3526</f>
        <v>12100</v>
      </c>
      <c r="P7" s="62">
        <v>12500</v>
      </c>
      <c r="Q7" s="63">
        <v>44378</v>
      </c>
      <c r="R7" s="65">
        <v>44544</v>
      </c>
      <c r="S7" s="59">
        <v>44378</v>
      </c>
      <c r="T7" s="59">
        <v>45016</v>
      </c>
      <c r="U7" s="61">
        <f t="shared" si="0"/>
        <v>167</v>
      </c>
      <c r="V7" s="62">
        <f t="shared" si="1"/>
        <v>272</v>
      </c>
    </row>
    <row r="8" spans="1:22" s="8" customFormat="1" ht="29.1" customHeight="1">
      <c r="A8" s="137"/>
      <c r="B8" s="12"/>
      <c r="C8" s="119"/>
      <c r="D8" s="12"/>
      <c r="E8" s="138"/>
      <c r="F8" s="121"/>
      <c r="G8" s="141"/>
      <c r="H8" s="143"/>
      <c r="I8" s="143"/>
      <c r="J8" s="150"/>
      <c r="K8" s="154"/>
      <c r="L8" s="158"/>
      <c r="M8" s="81">
        <v>4.7500000000000001E-2</v>
      </c>
      <c r="N8" s="72" t="s">
        <v>55</v>
      </c>
      <c r="O8" s="71" t="s">
        <v>56</v>
      </c>
      <c r="P8" s="62">
        <f>12500-3733.16</f>
        <v>8766.84</v>
      </c>
      <c r="Q8" s="63">
        <v>44545</v>
      </c>
      <c r="R8" s="65">
        <v>44820</v>
      </c>
      <c r="S8" s="59"/>
      <c r="T8" s="59"/>
      <c r="U8" s="61">
        <f t="shared" si="0"/>
        <v>276</v>
      </c>
      <c r="V8" s="62">
        <f t="shared" si="1"/>
        <v>315</v>
      </c>
    </row>
    <row r="9" spans="1:22" s="8" customFormat="1" ht="29.1" customHeight="1">
      <c r="A9" s="11">
        <v>4</v>
      </c>
      <c r="B9" s="11" t="s">
        <v>23</v>
      </c>
      <c r="C9" s="10" t="s">
        <v>46</v>
      </c>
      <c r="D9" s="10" t="s">
        <v>57</v>
      </c>
      <c r="E9" s="102" t="s">
        <v>166</v>
      </c>
      <c r="F9" s="13">
        <v>2502797251</v>
      </c>
      <c r="G9" s="80" t="s">
        <v>26</v>
      </c>
      <c r="H9" s="79" t="s">
        <v>27</v>
      </c>
      <c r="I9" s="79" t="s">
        <v>28</v>
      </c>
      <c r="J9" s="58">
        <v>24600</v>
      </c>
      <c r="K9" s="60">
        <v>42999</v>
      </c>
      <c r="L9" s="60">
        <v>44824</v>
      </c>
      <c r="M9" s="81">
        <v>4.7500000000000001E-2</v>
      </c>
      <c r="N9" s="73">
        <v>44823</v>
      </c>
      <c r="O9" s="70">
        <v>24600</v>
      </c>
      <c r="P9" s="62">
        <v>24600</v>
      </c>
      <c r="Q9" s="63">
        <v>44378</v>
      </c>
      <c r="R9" s="65">
        <f>N9</f>
        <v>44823</v>
      </c>
      <c r="S9" s="59">
        <v>44378</v>
      </c>
      <c r="T9" s="59">
        <v>45016</v>
      </c>
      <c r="U9" s="61">
        <f t="shared" si="0"/>
        <v>446</v>
      </c>
      <c r="V9" s="62">
        <f t="shared" si="1"/>
        <v>1428</v>
      </c>
    </row>
    <row r="10" spans="1:22" s="8" customFormat="1" ht="29.1" customHeight="1">
      <c r="A10" s="118">
        <v>5</v>
      </c>
      <c r="B10" s="12" t="s">
        <v>23</v>
      </c>
      <c r="C10" s="118" t="s">
        <v>46</v>
      </c>
      <c r="D10" s="12" t="s">
        <v>57</v>
      </c>
      <c r="E10" s="138" t="s">
        <v>165</v>
      </c>
      <c r="F10" s="120">
        <v>2502797349</v>
      </c>
      <c r="G10" s="141" t="s">
        <v>26</v>
      </c>
      <c r="H10" s="144" t="s">
        <v>27</v>
      </c>
      <c r="I10" s="144" t="s">
        <v>28</v>
      </c>
      <c r="J10" s="149">
        <v>24600</v>
      </c>
      <c r="K10" s="153">
        <v>42999</v>
      </c>
      <c r="L10" s="157">
        <v>44824</v>
      </c>
      <c r="M10" s="81">
        <v>4.7500000000000001E-2</v>
      </c>
      <c r="N10" s="57" t="s">
        <v>58</v>
      </c>
      <c r="O10" s="70">
        <v>10193.200000000001</v>
      </c>
      <c r="P10" s="62">
        <v>14406.8</v>
      </c>
      <c r="Q10" s="63">
        <v>44378</v>
      </c>
      <c r="R10" s="65">
        <f>N11</f>
        <v>44398</v>
      </c>
      <c r="S10" s="59">
        <v>44378</v>
      </c>
      <c r="T10" s="59">
        <v>45016</v>
      </c>
      <c r="U10" s="61">
        <f t="shared" si="0"/>
        <v>21</v>
      </c>
      <c r="V10" s="62">
        <f t="shared" si="1"/>
        <v>39</v>
      </c>
    </row>
    <row r="11" spans="1:22" s="8" customFormat="1" ht="29.1" customHeight="1">
      <c r="A11" s="137"/>
      <c r="B11" s="12"/>
      <c r="C11" s="137"/>
      <c r="D11" s="12"/>
      <c r="E11" s="138"/>
      <c r="F11" s="140"/>
      <c r="G11" s="141"/>
      <c r="H11" s="145"/>
      <c r="I11" s="145"/>
      <c r="J11" s="151"/>
      <c r="K11" s="155"/>
      <c r="L11" s="159"/>
      <c r="M11" s="81">
        <v>4.7500000000000001E-2</v>
      </c>
      <c r="N11" s="73">
        <v>44398</v>
      </c>
      <c r="O11" s="70">
        <v>1700</v>
      </c>
      <c r="P11" s="62">
        <f>14406.8-1700</f>
        <v>12706.8</v>
      </c>
      <c r="Q11" s="63">
        <v>44399</v>
      </c>
      <c r="R11" s="65">
        <v>44581</v>
      </c>
      <c r="S11" s="59"/>
      <c r="T11" s="59"/>
      <c r="U11" s="61">
        <f t="shared" si="0"/>
        <v>183</v>
      </c>
      <c r="V11" s="62">
        <f t="shared" si="1"/>
        <v>303</v>
      </c>
    </row>
    <row r="12" spans="1:22" s="8" customFormat="1" ht="29.1" customHeight="1">
      <c r="A12" s="137"/>
      <c r="B12" s="12"/>
      <c r="C12" s="137"/>
      <c r="D12" s="12"/>
      <c r="E12" s="138"/>
      <c r="F12" s="140"/>
      <c r="G12" s="141"/>
      <c r="H12" s="146"/>
      <c r="I12" s="146"/>
      <c r="J12" s="151"/>
      <c r="K12" s="155"/>
      <c r="L12" s="159"/>
      <c r="M12" s="81">
        <v>4.7500000000000001E-2</v>
      </c>
      <c r="N12" s="73" t="s">
        <v>59</v>
      </c>
      <c r="O12" s="70" t="s">
        <v>60</v>
      </c>
      <c r="P12" s="62">
        <f>12706.8-3449.7</f>
        <v>9257.0999999999985</v>
      </c>
      <c r="Q12" s="63">
        <v>44582</v>
      </c>
      <c r="R12" s="65">
        <v>44748</v>
      </c>
      <c r="S12" s="59"/>
      <c r="T12" s="59"/>
      <c r="U12" s="61">
        <f t="shared" si="0"/>
        <v>167</v>
      </c>
      <c r="V12" s="62">
        <f t="shared" si="1"/>
        <v>201</v>
      </c>
    </row>
    <row r="13" spans="1:22" s="8" customFormat="1" ht="29.1" customHeight="1">
      <c r="A13" s="36">
        <v>6</v>
      </c>
      <c r="B13" s="12" t="s">
        <v>23</v>
      </c>
      <c r="C13" s="12" t="s">
        <v>46</v>
      </c>
      <c r="D13" s="12" t="s">
        <v>47</v>
      </c>
      <c r="E13" s="102" t="s">
        <v>164</v>
      </c>
      <c r="F13" s="13">
        <v>2502714212</v>
      </c>
      <c r="G13" s="80" t="s">
        <v>26</v>
      </c>
      <c r="H13" s="80" t="s">
        <v>27</v>
      </c>
      <c r="I13" s="80" t="s">
        <v>28</v>
      </c>
      <c r="J13" s="58">
        <v>24600</v>
      </c>
      <c r="K13" s="60">
        <v>42999</v>
      </c>
      <c r="L13" s="60">
        <v>44824</v>
      </c>
      <c r="M13" s="81">
        <v>4.7500000000000001E-2</v>
      </c>
      <c r="N13" s="57" t="s">
        <v>61</v>
      </c>
      <c r="O13" s="70" t="s">
        <v>62</v>
      </c>
      <c r="P13" s="62">
        <v>9720</v>
      </c>
      <c r="Q13" s="63">
        <v>44378</v>
      </c>
      <c r="R13" s="65">
        <v>44821</v>
      </c>
      <c r="S13" s="59">
        <v>44378</v>
      </c>
      <c r="T13" s="59">
        <v>45016</v>
      </c>
      <c r="U13" s="61">
        <f t="shared" si="0"/>
        <v>444</v>
      </c>
      <c r="V13" s="62">
        <f t="shared" si="1"/>
        <v>562</v>
      </c>
    </row>
    <row r="14" spans="1:22" s="8" customFormat="1" ht="29.1" customHeight="1">
      <c r="A14" s="118">
        <v>7</v>
      </c>
      <c r="B14" s="12" t="s">
        <v>23</v>
      </c>
      <c r="C14" s="118" t="s">
        <v>46</v>
      </c>
      <c r="D14" s="12" t="s">
        <v>53</v>
      </c>
      <c r="E14" s="138" t="s">
        <v>163</v>
      </c>
      <c r="F14" s="120">
        <v>2503001616</v>
      </c>
      <c r="G14" s="141" t="s">
        <v>26</v>
      </c>
      <c r="H14" s="142" t="s">
        <v>27</v>
      </c>
      <c r="I14" s="142" t="s">
        <v>28</v>
      </c>
      <c r="J14" s="149">
        <v>24600</v>
      </c>
      <c r="K14" s="153">
        <v>43000</v>
      </c>
      <c r="L14" s="157">
        <v>44825</v>
      </c>
      <c r="M14" s="81">
        <v>4.7500000000000001E-2</v>
      </c>
      <c r="N14" s="57" t="s">
        <v>54</v>
      </c>
      <c r="O14" s="70">
        <v>13362.23</v>
      </c>
      <c r="P14" s="62">
        <v>11237.77</v>
      </c>
      <c r="Q14" s="63">
        <v>44378</v>
      </c>
      <c r="R14" s="65">
        <v>44544</v>
      </c>
      <c r="S14" s="59">
        <v>44378</v>
      </c>
      <c r="T14" s="59">
        <v>45016</v>
      </c>
      <c r="U14" s="61">
        <f t="shared" si="0"/>
        <v>167</v>
      </c>
      <c r="V14" s="62">
        <f t="shared" si="1"/>
        <v>244</v>
      </c>
    </row>
    <row r="15" spans="1:22" s="8" customFormat="1" ht="29.1" customHeight="1">
      <c r="A15" s="137"/>
      <c r="B15" s="12"/>
      <c r="C15" s="119"/>
      <c r="D15" s="12"/>
      <c r="E15" s="138"/>
      <c r="F15" s="121"/>
      <c r="G15" s="141"/>
      <c r="H15" s="143"/>
      <c r="I15" s="143"/>
      <c r="J15" s="150"/>
      <c r="K15" s="154"/>
      <c r="L15" s="158"/>
      <c r="M15" s="81">
        <v>4.7500000000000001E-2</v>
      </c>
      <c r="N15" s="72" t="s">
        <v>55</v>
      </c>
      <c r="O15" s="71" t="s">
        <v>63</v>
      </c>
      <c r="P15" s="62">
        <f>11237.77-4296.27</f>
        <v>6941.5</v>
      </c>
      <c r="Q15" s="63">
        <v>44545</v>
      </c>
      <c r="R15" s="65">
        <v>44820</v>
      </c>
      <c r="S15" s="59"/>
      <c r="T15" s="59"/>
      <c r="U15" s="61">
        <f t="shared" si="0"/>
        <v>276</v>
      </c>
      <c r="V15" s="62">
        <f t="shared" si="1"/>
        <v>249</v>
      </c>
    </row>
    <row r="16" spans="1:22" s="8" customFormat="1" ht="29.1" customHeight="1">
      <c r="A16" s="36">
        <v>8</v>
      </c>
      <c r="B16" s="12" t="s">
        <v>23</v>
      </c>
      <c r="C16" s="10" t="s">
        <v>46</v>
      </c>
      <c r="D16" s="10" t="s">
        <v>47</v>
      </c>
      <c r="E16" s="102" t="s">
        <v>162</v>
      </c>
      <c r="F16" s="13">
        <v>2502699023</v>
      </c>
      <c r="G16" s="80" t="s">
        <v>26</v>
      </c>
      <c r="H16" s="80" t="s">
        <v>27</v>
      </c>
      <c r="I16" s="80" t="s">
        <v>28</v>
      </c>
      <c r="J16" s="58">
        <v>24600</v>
      </c>
      <c r="K16" s="60">
        <v>43000</v>
      </c>
      <c r="L16" s="60">
        <v>44825</v>
      </c>
      <c r="M16" s="81">
        <v>4.7500000000000001E-2</v>
      </c>
      <c r="N16" s="57" t="s">
        <v>64</v>
      </c>
      <c r="O16" s="70" t="s">
        <v>65</v>
      </c>
      <c r="P16" s="62">
        <v>12342.13</v>
      </c>
      <c r="Q16" s="63">
        <v>44378</v>
      </c>
      <c r="R16" s="65">
        <v>44825</v>
      </c>
      <c r="S16" s="59">
        <v>44378</v>
      </c>
      <c r="T16" s="59">
        <v>45016</v>
      </c>
      <c r="U16" s="61">
        <f t="shared" si="0"/>
        <v>448</v>
      </c>
      <c r="V16" s="62">
        <f t="shared" si="1"/>
        <v>720</v>
      </c>
    </row>
    <row r="17" spans="1:22" s="8" customFormat="1" ht="29.1" customHeight="1">
      <c r="A17" s="11">
        <v>9</v>
      </c>
      <c r="B17" s="11" t="s">
        <v>23</v>
      </c>
      <c r="C17" s="10" t="s">
        <v>46</v>
      </c>
      <c r="D17" s="10" t="s">
        <v>47</v>
      </c>
      <c r="E17" s="102" t="s">
        <v>161</v>
      </c>
      <c r="F17" s="13">
        <v>2502709463</v>
      </c>
      <c r="G17" s="80" t="s">
        <v>26</v>
      </c>
      <c r="H17" s="79" t="s">
        <v>27</v>
      </c>
      <c r="I17" s="79" t="s">
        <v>28</v>
      </c>
      <c r="J17" s="58">
        <v>24600</v>
      </c>
      <c r="K17" s="60">
        <v>43000</v>
      </c>
      <c r="L17" s="60">
        <v>44825</v>
      </c>
      <c r="M17" s="81">
        <v>4.7500000000000001E-2</v>
      </c>
      <c r="N17" s="57" t="s">
        <v>66</v>
      </c>
      <c r="O17" s="70" t="s">
        <v>67</v>
      </c>
      <c r="P17" s="62">
        <v>22803</v>
      </c>
      <c r="Q17" s="63">
        <v>44378</v>
      </c>
      <c r="R17" s="65">
        <f>L17</f>
        <v>44825</v>
      </c>
      <c r="S17" s="59">
        <v>44378</v>
      </c>
      <c r="T17" s="59">
        <v>45016</v>
      </c>
      <c r="U17" s="61">
        <f t="shared" si="0"/>
        <v>448</v>
      </c>
      <c r="V17" s="62">
        <f t="shared" si="1"/>
        <v>1329</v>
      </c>
    </row>
    <row r="18" spans="1:22" s="8" customFormat="1" ht="29.1" customHeight="1">
      <c r="A18" s="11">
        <v>10</v>
      </c>
      <c r="B18" s="11" t="s">
        <v>23</v>
      </c>
      <c r="C18" s="10" t="s">
        <v>46</v>
      </c>
      <c r="D18" s="10" t="s">
        <v>50</v>
      </c>
      <c r="E18" s="102" t="s">
        <v>160</v>
      </c>
      <c r="F18" s="13">
        <v>2502706480</v>
      </c>
      <c r="G18" s="80" t="s">
        <v>26</v>
      </c>
      <c r="H18" s="79" t="s">
        <v>27</v>
      </c>
      <c r="I18" s="79" t="s">
        <v>28</v>
      </c>
      <c r="J18" s="58">
        <v>24600</v>
      </c>
      <c r="K18" s="60">
        <v>43000</v>
      </c>
      <c r="L18" s="60">
        <v>44825</v>
      </c>
      <c r="M18" s="81">
        <v>4.7500000000000001E-2</v>
      </c>
      <c r="N18" s="72">
        <v>44824</v>
      </c>
      <c r="O18" s="71">
        <v>24600</v>
      </c>
      <c r="P18" s="62">
        <v>24600</v>
      </c>
      <c r="Q18" s="63">
        <v>44378</v>
      </c>
      <c r="R18" s="65">
        <v>44824</v>
      </c>
      <c r="S18" s="59">
        <v>44378</v>
      </c>
      <c r="T18" s="59">
        <v>45016</v>
      </c>
      <c r="U18" s="61">
        <f t="shared" si="0"/>
        <v>447</v>
      </c>
      <c r="V18" s="62">
        <f t="shared" si="1"/>
        <v>1431</v>
      </c>
    </row>
    <row r="19" spans="1:22" s="8" customFormat="1" ht="29.1" customHeight="1">
      <c r="A19" s="11">
        <v>11</v>
      </c>
      <c r="B19" s="11" t="s">
        <v>23</v>
      </c>
      <c r="C19" s="10" t="s">
        <v>46</v>
      </c>
      <c r="D19" s="10" t="s">
        <v>47</v>
      </c>
      <c r="E19" s="102" t="s">
        <v>159</v>
      </c>
      <c r="F19" s="13">
        <v>2502693852</v>
      </c>
      <c r="G19" s="80" t="s">
        <v>26</v>
      </c>
      <c r="H19" s="79" t="s">
        <v>27</v>
      </c>
      <c r="I19" s="79" t="s">
        <v>28</v>
      </c>
      <c r="J19" s="58">
        <v>24600</v>
      </c>
      <c r="K19" s="60">
        <v>43003</v>
      </c>
      <c r="L19" s="60">
        <v>44828</v>
      </c>
      <c r="M19" s="81">
        <v>4.7500000000000001E-2</v>
      </c>
      <c r="N19" s="72">
        <v>44853</v>
      </c>
      <c r="O19" s="71">
        <v>24600</v>
      </c>
      <c r="P19" s="62">
        <v>24600</v>
      </c>
      <c r="Q19" s="63">
        <v>44378</v>
      </c>
      <c r="R19" s="65">
        <f t="shared" ref="R19:R24" si="2">L19</f>
        <v>44828</v>
      </c>
      <c r="S19" s="59">
        <v>44378</v>
      </c>
      <c r="T19" s="59">
        <v>45016</v>
      </c>
      <c r="U19" s="61">
        <f t="shared" si="0"/>
        <v>451</v>
      </c>
      <c r="V19" s="62">
        <f t="shared" si="1"/>
        <v>1444</v>
      </c>
    </row>
    <row r="20" spans="1:22" s="8" customFormat="1" ht="29.1" customHeight="1">
      <c r="A20" s="36">
        <v>12</v>
      </c>
      <c r="B20" s="12" t="s">
        <v>23</v>
      </c>
      <c r="C20" s="12" t="s">
        <v>46</v>
      </c>
      <c r="D20" s="12" t="s">
        <v>47</v>
      </c>
      <c r="E20" s="102" t="s">
        <v>158</v>
      </c>
      <c r="F20" s="13">
        <v>2502694099</v>
      </c>
      <c r="G20" s="78" t="s">
        <v>26</v>
      </c>
      <c r="H20" s="78" t="s">
        <v>27</v>
      </c>
      <c r="I20" s="78" t="s">
        <v>28</v>
      </c>
      <c r="J20" s="58">
        <v>24600</v>
      </c>
      <c r="K20" s="67">
        <v>43003</v>
      </c>
      <c r="L20" s="67">
        <v>44828</v>
      </c>
      <c r="M20" s="81">
        <v>4.7500000000000001E-2</v>
      </c>
      <c r="N20" s="57" t="s">
        <v>61</v>
      </c>
      <c r="O20" s="70" t="s">
        <v>68</v>
      </c>
      <c r="P20" s="62">
        <v>9835</v>
      </c>
      <c r="Q20" s="63">
        <v>44378</v>
      </c>
      <c r="R20" s="65">
        <v>44821</v>
      </c>
      <c r="S20" s="59">
        <v>44378</v>
      </c>
      <c r="T20" s="59">
        <v>45016</v>
      </c>
      <c r="U20" s="61">
        <f t="shared" si="0"/>
        <v>444</v>
      </c>
      <c r="V20" s="62">
        <f t="shared" si="1"/>
        <v>568</v>
      </c>
    </row>
    <row r="21" spans="1:22" s="8" customFormat="1" ht="29.1" customHeight="1">
      <c r="A21" s="36">
        <v>13</v>
      </c>
      <c r="B21" s="12" t="s">
        <v>23</v>
      </c>
      <c r="C21" s="12" t="s">
        <v>46</v>
      </c>
      <c r="D21" s="12" t="s">
        <v>47</v>
      </c>
      <c r="E21" s="102" t="s">
        <v>157</v>
      </c>
      <c r="F21" s="13">
        <v>2502710614</v>
      </c>
      <c r="G21" s="78" t="s">
        <v>26</v>
      </c>
      <c r="H21" s="78" t="s">
        <v>27</v>
      </c>
      <c r="I21" s="78" t="s">
        <v>28</v>
      </c>
      <c r="J21" s="58">
        <v>24600</v>
      </c>
      <c r="K21" s="60">
        <v>43003</v>
      </c>
      <c r="L21" s="60">
        <v>44828</v>
      </c>
      <c r="M21" s="81">
        <v>4.7500000000000001E-2</v>
      </c>
      <c r="N21" s="57" t="s">
        <v>61</v>
      </c>
      <c r="O21" s="70" t="s">
        <v>69</v>
      </c>
      <c r="P21" s="62">
        <v>13019</v>
      </c>
      <c r="Q21" s="63">
        <v>44378</v>
      </c>
      <c r="R21" s="65">
        <v>44821</v>
      </c>
      <c r="S21" s="59">
        <v>44378</v>
      </c>
      <c r="T21" s="59">
        <v>45016</v>
      </c>
      <c r="U21" s="61">
        <f t="shared" si="0"/>
        <v>444</v>
      </c>
      <c r="V21" s="62">
        <f t="shared" si="1"/>
        <v>752</v>
      </c>
    </row>
    <row r="22" spans="1:22" s="8" customFormat="1" ht="29.1" customHeight="1">
      <c r="A22" s="11">
        <v>14</v>
      </c>
      <c r="B22" s="11" t="s">
        <v>23</v>
      </c>
      <c r="C22" s="10" t="s">
        <v>46</v>
      </c>
      <c r="D22" s="10" t="s">
        <v>50</v>
      </c>
      <c r="E22" s="102" t="s">
        <v>156</v>
      </c>
      <c r="F22" s="13">
        <v>2502692686</v>
      </c>
      <c r="G22" s="80" t="s">
        <v>26</v>
      </c>
      <c r="H22" s="79" t="s">
        <v>27</v>
      </c>
      <c r="I22" s="79" t="s">
        <v>28</v>
      </c>
      <c r="J22" s="58">
        <v>24600</v>
      </c>
      <c r="K22" s="60">
        <v>43004</v>
      </c>
      <c r="L22" s="60">
        <v>44829</v>
      </c>
      <c r="M22" s="81">
        <v>4.7500000000000001E-2</v>
      </c>
      <c r="N22" s="57" t="s">
        <v>70</v>
      </c>
      <c r="O22" s="70" t="s">
        <v>71</v>
      </c>
      <c r="P22" s="62">
        <v>23572</v>
      </c>
      <c r="Q22" s="63">
        <v>44378</v>
      </c>
      <c r="R22" s="66">
        <v>44826</v>
      </c>
      <c r="S22" s="59">
        <v>44378</v>
      </c>
      <c r="T22" s="59">
        <v>45016</v>
      </c>
      <c r="U22" s="61">
        <f t="shared" si="0"/>
        <v>449</v>
      </c>
      <c r="V22" s="62">
        <f t="shared" si="1"/>
        <v>1377</v>
      </c>
    </row>
    <row r="23" spans="1:22" s="8" customFormat="1" ht="29.1" customHeight="1">
      <c r="A23" s="36">
        <v>15</v>
      </c>
      <c r="B23" s="12" t="s">
        <v>23</v>
      </c>
      <c r="C23" s="12" t="s">
        <v>46</v>
      </c>
      <c r="D23" s="12" t="s">
        <v>50</v>
      </c>
      <c r="E23" s="102" t="s">
        <v>155</v>
      </c>
      <c r="F23" s="13">
        <v>2502704048</v>
      </c>
      <c r="G23" s="78" t="s">
        <v>26</v>
      </c>
      <c r="H23" s="78" t="s">
        <v>27</v>
      </c>
      <c r="I23" s="78" t="s">
        <v>28</v>
      </c>
      <c r="J23" s="58">
        <v>24600</v>
      </c>
      <c r="K23" s="60">
        <v>43004</v>
      </c>
      <c r="L23" s="60">
        <v>44829</v>
      </c>
      <c r="M23" s="81">
        <v>4.7500000000000001E-2</v>
      </c>
      <c r="N23" s="57" t="s">
        <v>72</v>
      </c>
      <c r="O23" s="70" t="s">
        <v>73</v>
      </c>
      <c r="P23" s="62">
        <v>14124.97</v>
      </c>
      <c r="Q23" s="63">
        <v>44378</v>
      </c>
      <c r="R23" s="65">
        <f t="shared" si="2"/>
        <v>44829</v>
      </c>
      <c r="S23" s="59">
        <v>44378</v>
      </c>
      <c r="T23" s="59">
        <v>45016</v>
      </c>
      <c r="U23" s="61">
        <f t="shared" si="0"/>
        <v>452</v>
      </c>
      <c r="V23" s="62">
        <f t="shared" si="1"/>
        <v>831</v>
      </c>
    </row>
    <row r="24" spans="1:22" s="8" customFormat="1" ht="29.1" customHeight="1">
      <c r="A24" s="11">
        <v>16</v>
      </c>
      <c r="B24" s="11" t="s">
        <v>23</v>
      </c>
      <c r="C24" s="10" t="s">
        <v>46</v>
      </c>
      <c r="D24" s="10" t="s">
        <v>50</v>
      </c>
      <c r="E24" s="102" t="s">
        <v>154</v>
      </c>
      <c r="F24" s="13">
        <v>2502699036</v>
      </c>
      <c r="G24" s="80" t="s">
        <v>26</v>
      </c>
      <c r="H24" s="79" t="s">
        <v>27</v>
      </c>
      <c r="I24" s="79" t="s">
        <v>28</v>
      </c>
      <c r="J24" s="58">
        <v>24600</v>
      </c>
      <c r="K24" s="60">
        <v>43004</v>
      </c>
      <c r="L24" s="60">
        <v>44829</v>
      </c>
      <c r="M24" s="81">
        <v>4.7500000000000001E-2</v>
      </c>
      <c r="N24" s="73" t="s">
        <v>74</v>
      </c>
      <c r="O24" s="70">
        <v>1009.26</v>
      </c>
      <c r="P24" s="62">
        <v>24600</v>
      </c>
      <c r="Q24" s="63">
        <v>44378</v>
      </c>
      <c r="R24" s="65">
        <f t="shared" si="2"/>
        <v>44829</v>
      </c>
      <c r="S24" s="59">
        <v>44378</v>
      </c>
      <c r="T24" s="59">
        <v>45016</v>
      </c>
      <c r="U24" s="61">
        <f t="shared" si="0"/>
        <v>452</v>
      </c>
      <c r="V24" s="62">
        <f t="shared" si="1"/>
        <v>1447</v>
      </c>
    </row>
    <row r="25" spans="1:22" s="8" customFormat="1" ht="29.1" customHeight="1">
      <c r="A25" s="36">
        <v>17</v>
      </c>
      <c r="B25" s="12" t="s">
        <v>23</v>
      </c>
      <c r="C25" s="12" t="s">
        <v>46</v>
      </c>
      <c r="D25" s="12" t="s">
        <v>50</v>
      </c>
      <c r="E25" s="102" t="s">
        <v>153</v>
      </c>
      <c r="F25" s="13">
        <v>2502708330</v>
      </c>
      <c r="G25" s="78" t="s">
        <v>26</v>
      </c>
      <c r="H25" s="78" t="s">
        <v>27</v>
      </c>
      <c r="I25" s="78" t="s">
        <v>28</v>
      </c>
      <c r="J25" s="58">
        <v>24600</v>
      </c>
      <c r="K25" s="60">
        <v>43004</v>
      </c>
      <c r="L25" s="60">
        <v>44829</v>
      </c>
      <c r="M25" s="81">
        <v>4.7500000000000001E-2</v>
      </c>
      <c r="N25" s="57" t="s">
        <v>75</v>
      </c>
      <c r="O25" s="70" t="s">
        <v>76</v>
      </c>
      <c r="P25" s="62">
        <v>12055.56</v>
      </c>
      <c r="Q25" s="63">
        <v>44378</v>
      </c>
      <c r="R25" s="66">
        <v>44828</v>
      </c>
      <c r="S25" s="59">
        <v>44378</v>
      </c>
      <c r="T25" s="59">
        <v>45016</v>
      </c>
      <c r="U25" s="61">
        <f t="shared" si="0"/>
        <v>451</v>
      </c>
      <c r="V25" s="62">
        <f t="shared" si="1"/>
        <v>708</v>
      </c>
    </row>
    <row r="26" spans="1:22" s="8" customFormat="1" ht="29.1" customHeight="1">
      <c r="A26" s="36">
        <v>18</v>
      </c>
      <c r="B26" s="12" t="s">
        <v>23</v>
      </c>
      <c r="C26" s="12" t="s">
        <v>46</v>
      </c>
      <c r="D26" s="12" t="s">
        <v>57</v>
      </c>
      <c r="E26" s="102" t="s">
        <v>152</v>
      </c>
      <c r="F26" s="13">
        <v>2502797639</v>
      </c>
      <c r="G26" s="78" t="s">
        <v>26</v>
      </c>
      <c r="H26" s="78" t="s">
        <v>27</v>
      </c>
      <c r="I26" s="78" t="s">
        <v>28</v>
      </c>
      <c r="J26" s="58">
        <v>24600</v>
      </c>
      <c r="K26" s="60">
        <v>43004</v>
      </c>
      <c r="L26" s="60">
        <v>44829</v>
      </c>
      <c r="M26" s="81">
        <v>4.7500000000000001E-2</v>
      </c>
      <c r="N26" s="57" t="s">
        <v>77</v>
      </c>
      <c r="O26" s="70" t="s">
        <v>78</v>
      </c>
      <c r="P26" s="62">
        <v>15000</v>
      </c>
      <c r="Q26" s="63">
        <v>44378</v>
      </c>
      <c r="R26" s="66">
        <v>44544</v>
      </c>
      <c r="S26" s="59">
        <v>44378</v>
      </c>
      <c r="T26" s="59">
        <v>45016</v>
      </c>
      <c r="U26" s="61">
        <f t="shared" si="0"/>
        <v>167</v>
      </c>
      <c r="V26" s="62">
        <f t="shared" si="1"/>
        <v>326</v>
      </c>
    </row>
    <row r="27" spans="1:22" s="8" customFormat="1" ht="29.1" customHeight="1">
      <c r="A27" s="12">
        <v>19</v>
      </c>
      <c r="B27" s="12" t="s">
        <v>23</v>
      </c>
      <c r="C27" s="12" t="s">
        <v>46</v>
      </c>
      <c r="D27" s="12" t="s">
        <v>50</v>
      </c>
      <c r="E27" s="102" t="s">
        <v>151</v>
      </c>
      <c r="F27" s="13">
        <v>2502708516</v>
      </c>
      <c r="G27" s="78" t="s">
        <v>26</v>
      </c>
      <c r="H27" s="78" t="s">
        <v>27</v>
      </c>
      <c r="I27" s="78" t="s">
        <v>28</v>
      </c>
      <c r="J27" s="58">
        <v>24600</v>
      </c>
      <c r="K27" s="60">
        <v>43005</v>
      </c>
      <c r="L27" s="60">
        <v>44830</v>
      </c>
      <c r="M27" s="81">
        <v>4.7500000000000001E-2</v>
      </c>
      <c r="N27" s="57" t="s">
        <v>79</v>
      </c>
      <c r="O27" s="70" t="s">
        <v>80</v>
      </c>
      <c r="P27" s="62">
        <v>12020</v>
      </c>
      <c r="Q27" s="63">
        <v>44378</v>
      </c>
      <c r="R27" s="64">
        <v>44830</v>
      </c>
      <c r="S27" s="59">
        <v>44378</v>
      </c>
      <c r="T27" s="59">
        <v>45016</v>
      </c>
      <c r="U27" s="61">
        <f t="shared" si="0"/>
        <v>453</v>
      </c>
      <c r="V27" s="62">
        <f t="shared" si="1"/>
        <v>709</v>
      </c>
    </row>
    <row r="28" spans="1:22" s="8" customFormat="1" ht="29.1" customHeight="1">
      <c r="A28" s="138">
        <v>20</v>
      </c>
      <c r="B28" s="138" t="s">
        <v>23</v>
      </c>
      <c r="C28" s="138" t="s">
        <v>46</v>
      </c>
      <c r="D28" s="138" t="s">
        <v>47</v>
      </c>
      <c r="E28" s="138" t="s">
        <v>150</v>
      </c>
      <c r="F28" s="139">
        <v>2502699300</v>
      </c>
      <c r="G28" s="141" t="s">
        <v>26</v>
      </c>
      <c r="H28" s="141" t="s">
        <v>27</v>
      </c>
      <c r="I28" s="141" t="s">
        <v>28</v>
      </c>
      <c r="J28" s="152">
        <v>24600</v>
      </c>
      <c r="K28" s="156">
        <v>43007</v>
      </c>
      <c r="L28" s="156">
        <v>44832</v>
      </c>
      <c r="M28" s="81">
        <v>4.7500000000000001E-2</v>
      </c>
      <c r="N28" s="57" t="s">
        <v>81</v>
      </c>
      <c r="O28" s="70">
        <v>15000</v>
      </c>
      <c r="P28" s="62">
        <v>9600</v>
      </c>
      <c r="Q28" s="63">
        <v>44378</v>
      </c>
      <c r="R28" s="65">
        <v>44398</v>
      </c>
      <c r="S28" s="59">
        <v>44378</v>
      </c>
      <c r="T28" s="59">
        <v>45016</v>
      </c>
      <c r="U28" s="61">
        <f t="shared" si="0"/>
        <v>21</v>
      </c>
      <c r="V28" s="62">
        <f t="shared" si="1"/>
        <v>26</v>
      </c>
    </row>
    <row r="29" spans="1:22" s="8" customFormat="1" ht="29.1" customHeight="1">
      <c r="A29" s="138"/>
      <c r="B29" s="138"/>
      <c r="C29" s="138"/>
      <c r="D29" s="138"/>
      <c r="E29" s="138"/>
      <c r="F29" s="139"/>
      <c r="G29" s="141"/>
      <c r="H29" s="141"/>
      <c r="I29" s="141"/>
      <c r="J29" s="152"/>
      <c r="K29" s="156"/>
      <c r="L29" s="156"/>
      <c r="M29" s="81">
        <v>4.7500000000000001E-2</v>
      </c>
      <c r="N29" s="72">
        <v>44398</v>
      </c>
      <c r="O29" s="82">
        <v>492</v>
      </c>
      <c r="P29" s="62">
        <f>9600-492</f>
        <v>9108</v>
      </c>
      <c r="Q29" s="63">
        <v>44399</v>
      </c>
      <c r="R29" s="65">
        <v>44546</v>
      </c>
      <c r="S29" s="59"/>
      <c r="T29" s="59"/>
      <c r="U29" s="61">
        <f t="shared" si="0"/>
        <v>148</v>
      </c>
      <c r="V29" s="62">
        <f t="shared" si="1"/>
        <v>175</v>
      </c>
    </row>
    <row r="30" spans="1:22" s="8" customFormat="1" ht="29.1" customHeight="1">
      <c r="A30" s="138"/>
      <c r="B30" s="138"/>
      <c r="C30" s="138"/>
      <c r="D30" s="138"/>
      <c r="E30" s="138"/>
      <c r="F30" s="139"/>
      <c r="G30" s="141"/>
      <c r="H30" s="141"/>
      <c r="I30" s="141"/>
      <c r="J30" s="152"/>
      <c r="K30" s="156"/>
      <c r="L30" s="156"/>
      <c r="M30" s="81">
        <v>4.7500000000000001E-2</v>
      </c>
      <c r="N30" s="72" t="s">
        <v>82</v>
      </c>
      <c r="O30" s="71" t="s">
        <v>83</v>
      </c>
      <c r="P30" s="62">
        <f>9108-2569.61</f>
        <v>6538.3899999999994</v>
      </c>
      <c r="Q30" s="63">
        <v>44547</v>
      </c>
      <c r="R30" s="65">
        <v>44832</v>
      </c>
      <c r="S30" s="59"/>
      <c r="T30" s="59"/>
      <c r="U30" s="61">
        <f t="shared" si="0"/>
        <v>286</v>
      </c>
      <c r="V30" s="62">
        <f t="shared" si="1"/>
        <v>243</v>
      </c>
    </row>
    <row r="31" spans="1:22" ht="21" customHeight="1">
      <c r="A31" s="135" t="s">
        <v>105</v>
      </c>
      <c r="B31" s="135"/>
      <c r="C31" s="135"/>
      <c r="D31" s="135"/>
      <c r="E31" s="135"/>
      <c r="F31" s="135"/>
      <c r="G31" s="135"/>
      <c r="H31" s="135"/>
      <c r="I31" s="135"/>
      <c r="J31" s="85">
        <f>SUM(J4:J30)</f>
        <v>492000</v>
      </c>
      <c r="K31" s="68"/>
      <c r="L31" s="68"/>
      <c r="M31" s="77"/>
      <c r="N31" s="86"/>
      <c r="O31" s="76"/>
      <c r="P31" s="87"/>
      <c r="Q31" s="88"/>
      <c r="R31" s="88"/>
      <c r="S31" s="68"/>
      <c r="T31" s="68"/>
      <c r="U31" s="68"/>
      <c r="V31" s="58">
        <f>SUM(V4:V30)</f>
        <v>17762</v>
      </c>
    </row>
  </sheetData>
  <autoFilter ref="A3:V31">
    <extLst/>
  </autoFilter>
  <mergeCells count="75">
    <mergeCell ref="R2:R3"/>
    <mergeCell ref="S2:S3"/>
    <mergeCell ref="T2:T3"/>
    <mergeCell ref="U2:U3"/>
    <mergeCell ref="V2:V3"/>
    <mergeCell ref="M2:M3"/>
    <mergeCell ref="N2:N3"/>
    <mergeCell ref="O2:O3"/>
    <mergeCell ref="P2:P3"/>
    <mergeCell ref="Q2:Q3"/>
    <mergeCell ref="L4:L5"/>
    <mergeCell ref="L7:L8"/>
    <mergeCell ref="L10:L12"/>
    <mergeCell ref="L14:L15"/>
    <mergeCell ref="L28:L30"/>
    <mergeCell ref="K4:K5"/>
    <mergeCell ref="K7:K8"/>
    <mergeCell ref="K10:K12"/>
    <mergeCell ref="K14:K15"/>
    <mergeCell ref="K28:K30"/>
    <mergeCell ref="I28:I30"/>
    <mergeCell ref="J2:J3"/>
    <mergeCell ref="J4:J5"/>
    <mergeCell ref="J7:J8"/>
    <mergeCell ref="J10:J12"/>
    <mergeCell ref="J14:J15"/>
    <mergeCell ref="J28:J30"/>
    <mergeCell ref="I2:I3"/>
    <mergeCell ref="I4:I5"/>
    <mergeCell ref="I7:I8"/>
    <mergeCell ref="I10:I12"/>
    <mergeCell ref="I14:I15"/>
    <mergeCell ref="G28:G30"/>
    <mergeCell ref="H2:H3"/>
    <mergeCell ref="H4:H5"/>
    <mergeCell ref="H7:H8"/>
    <mergeCell ref="H10:H12"/>
    <mergeCell ref="H14:H15"/>
    <mergeCell ref="H28:H30"/>
    <mergeCell ref="G2:G3"/>
    <mergeCell ref="G4:G5"/>
    <mergeCell ref="G7:G8"/>
    <mergeCell ref="G10:G12"/>
    <mergeCell ref="G14:G15"/>
    <mergeCell ref="F28:F30"/>
    <mergeCell ref="F2:F3"/>
    <mergeCell ref="F4:F5"/>
    <mergeCell ref="F7:F8"/>
    <mergeCell ref="F10:F12"/>
    <mergeCell ref="F14:F15"/>
    <mergeCell ref="C28:C30"/>
    <mergeCell ref="D2:D3"/>
    <mergeCell ref="D28:D30"/>
    <mergeCell ref="E2:E3"/>
    <mergeCell ref="E4:E5"/>
    <mergeCell ref="E7:E8"/>
    <mergeCell ref="E10:E12"/>
    <mergeCell ref="E14:E15"/>
    <mergeCell ref="E28:E30"/>
    <mergeCell ref="A1:V1"/>
    <mergeCell ref="K2:L2"/>
    <mergeCell ref="A31:I31"/>
    <mergeCell ref="A2:A3"/>
    <mergeCell ref="A4:A5"/>
    <mergeCell ref="A7:A8"/>
    <mergeCell ref="A10:A12"/>
    <mergeCell ref="A14:A15"/>
    <mergeCell ref="A28:A30"/>
    <mergeCell ref="B2:B3"/>
    <mergeCell ref="B28:B30"/>
    <mergeCell ref="C2:C3"/>
    <mergeCell ref="C4:C5"/>
    <mergeCell ref="C7:C8"/>
    <mergeCell ref="C10:C12"/>
    <mergeCell ref="C14:C15"/>
  </mergeCells>
  <phoneticPr fontId="14" type="noConversion"/>
  <dataValidations count="1">
    <dataValidation type="list" allowBlank="1" showInputMessage="1" showErrorMessage="1" sqref="B2:B3">
      <formula1>"承德县 ,双桥区 ,兴隆县 ,平泉市 ,双滦区 ,隆化县 ,滦平县 ,高新区 ,鹰手营子矿区 ,丰宁满族自治县 ,宽城满族自治县 ,围场满族蒙古族自治县"</formula1>
    </dataValidation>
  </dataValidations>
  <pageMargins left="0.75138888888888899" right="0.75138888888888899" top="1" bottom="0.78680555555555598" header="0.5" footer="0.5"/>
  <pageSetup paperSize="9" scale="78" orientation="landscape" r:id="rId1"/>
  <rowBreaks count="1" manualBreakCount="1">
    <brk id="31" max="16383" man="1"/>
  </rowBreaks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26</vt:i4>
      </vt:variant>
    </vt:vector>
  </HeadingPairs>
  <TitlesOfParts>
    <vt:vector size="39" baseType="lpstr">
      <vt:lpstr>1-2023年信用社-七家脱贫户</vt:lpstr>
      <vt:lpstr>2-2023年信用社-中关脱贫户</vt:lpstr>
      <vt:lpstr>3-2023年信用社-韩麻营（脱贫户）</vt:lpstr>
      <vt:lpstr>4-2023年信用社-韩麻营（清退户）</vt:lpstr>
      <vt:lpstr>5-2023年信用社-张三营(脱贫户)</vt:lpstr>
      <vt:lpstr>6-2023年信用社-张三营 (清退户)</vt:lpstr>
      <vt:lpstr>7-2023年信用社-庙子沟（脱贫户）</vt:lpstr>
      <vt:lpstr>8-2023年信用社-庙子沟（清退户）</vt:lpstr>
      <vt:lpstr>9-2023年信用社-汤头沟 (脱贫户)</vt:lpstr>
      <vt:lpstr>10-2023年信用社-汤头沟 (清退户)</vt:lpstr>
      <vt:lpstr>11-2023年信用社-尹家营脱贫户</vt:lpstr>
      <vt:lpstr>12-2023年信用社-偏坡营脱贫户</vt:lpstr>
      <vt:lpstr>13-2023年信用社-偏坡营清退户</vt:lpstr>
      <vt:lpstr>'10-2023年信用社-汤头沟 (清退户)'!Print_Area</vt:lpstr>
      <vt:lpstr>'11-2023年信用社-尹家营脱贫户'!Print_Area</vt:lpstr>
      <vt:lpstr>'1-2023年信用社-七家脱贫户'!Print_Area</vt:lpstr>
      <vt:lpstr>'12-2023年信用社-偏坡营脱贫户'!Print_Area</vt:lpstr>
      <vt:lpstr>'13-2023年信用社-偏坡营清退户'!Print_Area</vt:lpstr>
      <vt:lpstr>'2-2023年信用社-中关脱贫户'!Print_Area</vt:lpstr>
      <vt:lpstr>'3-2023年信用社-韩麻营（脱贫户）'!Print_Area</vt:lpstr>
      <vt:lpstr>'4-2023年信用社-韩麻营（清退户）'!Print_Area</vt:lpstr>
      <vt:lpstr>'5-2023年信用社-张三营(脱贫户)'!Print_Area</vt:lpstr>
      <vt:lpstr>'6-2023年信用社-张三营 (清退户)'!Print_Area</vt:lpstr>
      <vt:lpstr>'7-2023年信用社-庙子沟（脱贫户）'!Print_Area</vt:lpstr>
      <vt:lpstr>'8-2023年信用社-庙子沟（清退户）'!Print_Area</vt:lpstr>
      <vt:lpstr>'9-2023年信用社-汤头沟 (脱贫户)'!Print_Area</vt:lpstr>
      <vt:lpstr>'10-2023年信用社-汤头沟 (清退户)'!Print_Titles</vt:lpstr>
      <vt:lpstr>'11-2023年信用社-尹家营脱贫户'!Print_Titles</vt:lpstr>
      <vt:lpstr>'1-2023年信用社-七家脱贫户'!Print_Titles</vt:lpstr>
      <vt:lpstr>'12-2023年信用社-偏坡营脱贫户'!Print_Titles</vt:lpstr>
      <vt:lpstr>'13-2023年信用社-偏坡营清退户'!Print_Titles</vt:lpstr>
      <vt:lpstr>'2-2023年信用社-中关脱贫户'!Print_Titles</vt:lpstr>
      <vt:lpstr>'3-2023年信用社-韩麻营（脱贫户）'!Print_Titles</vt:lpstr>
      <vt:lpstr>'4-2023年信用社-韩麻营（清退户）'!Print_Titles</vt:lpstr>
      <vt:lpstr>'5-2023年信用社-张三营(脱贫户)'!Print_Titles</vt:lpstr>
      <vt:lpstr>'6-2023年信用社-张三营 (清退户)'!Print_Titles</vt:lpstr>
      <vt:lpstr>'7-2023年信用社-庙子沟（脱贫户）'!Print_Titles</vt:lpstr>
      <vt:lpstr>'8-2023年信用社-庙子沟（清退户）'!Print_Titles</vt:lpstr>
      <vt:lpstr>'9-2023年信用社-汤头沟 (脱贫户)'!Print_Titles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2023-06-16T08:08:01Z</cp:lastPrinted>
  <dcterms:created xsi:type="dcterms:W3CDTF">2023-05-22T02:00:00Z</dcterms:created>
  <dcterms:modified xsi:type="dcterms:W3CDTF">2023-07-17T03:45:24Z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9EAB1DA58E7741E8ACE60A962D018ED0_11</vt:lpwstr>
  </property>
  <property fmtid="{D5CDD505-2E9C-101B-9397-08002B2CF9AE}" pid="3" name="KSOProductBuildVer">
    <vt:lpwstr>2052-11.1.0.14309</vt:lpwstr>
  </property>
</Properties>
</file>