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1980" windowHeight="1290" tabRatio="932" firstSheet="4" activeTab="21"/>
  </bookViews>
  <sheets>
    <sheet name="Define" sheetId="1" state="hidden" r:id="rId1"/>
    <sheet name="000000" sheetId="2" state="veryHidden" r:id="rId2"/>
    <sheet name="表一收入完成" sheetId="3" r:id="rId3"/>
    <sheet name="表二收入分级" sheetId="4" r:id="rId4"/>
    <sheet name="表三平衡表" sheetId="5" r:id="rId5"/>
    <sheet name="表四决算支出" sheetId="6" r:id="rId6"/>
    <sheet name="表五基金完成" sheetId="7" r:id="rId7"/>
    <sheet name="表六社保基金" sheetId="8" r:id="rId8"/>
    <sheet name="表七国有资本经营收支" sheetId="9" r:id="rId9"/>
    <sheet name="表八收入计划 " sheetId="10" r:id="rId10"/>
    <sheet name="表九收入分级" sheetId="11" r:id="rId11"/>
    <sheet name="表十平衡表" sheetId="12" r:id="rId12"/>
    <sheet name="表十一计划支出" sheetId="13" r:id="rId13"/>
    <sheet name="表十一单位项目支出情况表(作废更改）" sheetId="14" state="hidden" r:id="rId14"/>
    <sheet name="表十一单位项目支出情况表（原表）" sheetId="15" state="hidden" r:id="rId15"/>
    <sheet name="表十一单位项目支出情况表（修改表)" sheetId="16" state="hidden" r:id="rId16"/>
    <sheet name="表十一单位项目支出情况表 (明细表不上会)" sheetId="17" state="hidden" r:id="rId17"/>
    <sheet name="表十二部门预算安排支出" sheetId="18" r:id="rId18"/>
    <sheet name="表十三三保支出预算" sheetId="19" r:id="rId19"/>
    <sheet name="表十四基金收支" sheetId="20" r:id="rId20"/>
    <sheet name="表十五社保基金" sheetId="21" r:id="rId21"/>
    <sheet name="表十六国有资本经营收支" sheetId="22" r:id="rId22"/>
  </sheets>
  <definedNames>
    <definedName name="_xlnm.Print_Area" localSheetId="3">'表二收入分级'!$A$1:$N$34</definedName>
    <definedName name="_xlnm.Print_Area" localSheetId="16">'表十一单位项目支出情况表 (明细表不上会)'!$A$1:$N$670</definedName>
    <definedName name="_xlnm.Print_Area" localSheetId="15">'表十一单位项目支出情况表（修改表)'!$A$1:$H$82</definedName>
    <definedName name="_xlnm.Print_Area" localSheetId="14">'表十一单位项目支出情况表（原表）'!$A$1:$H$82</definedName>
    <definedName name="_xlnm.Print_Titles" localSheetId="10">'表九收入分级'!$A:$A,'表九收入分级'!$2:$5</definedName>
    <definedName name="_xlnm.Print_Titles" localSheetId="17">'表十二部门预算安排支出'!$1:$5</definedName>
    <definedName name="_xlnm.Print_Titles" localSheetId="16">'表十一单位项目支出情况表 (明细表不上会)'!$2:$4</definedName>
    <definedName name="_xlnm.Print_Titles" localSheetId="15">'表十一单位项目支出情况表（修改表)'!$2:$5</definedName>
    <definedName name="_xlnm.Print_Titles" localSheetId="14">'表十一单位项目支出情况表（原表）'!$2:$5</definedName>
    <definedName name="_xlnm.Print_Titles" localSheetId="13">'表十一单位项目支出情况表(作废更改）'!$2:$4</definedName>
    <definedName name="_xlnm.Print_Titles" localSheetId="12">'表十一计划支出'!$1:$3</definedName>
    <definedName name="_xlnm.Print_Titles" localSheetId="5">'表四决算支出'!$A:$A,'表四决算支出'!$2:$5</definedName>
  </definedNames>
  <calcPr fullCalcOnLoad="1"/>
</workbook>
</file>

<file path=xl/comments14.xml><?xml version="1.0" encoding="utf-8"?>
<comments xmlns="http://schemas.openxmlformats.org/spreadsheetml/2006/main">
  <authors>
    <author>作者</author>
  </authors>
  <commentList>
    <comment ref="K1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含城建维护费</t>
        </r>
        <r>
          <rPr>
            <sz val="9"/>
            <rFont val="Tahoma"/>
            <family val="2"/>
          </rPr>
          <t>30</t>
        </r>
        <r>
          <rPr>
            <sz val="9"/>
            <rFont val="宋体"/>
            <family val="0"/>
          </rPr>
          <t>万元。</t>
        </r>
      </text>
    </comment>
  </commentList>
</comments>
</file>

<file path=xl/comments17.xml><?xml version="1.0" encoding="utf-8"?>
<comments xmlns="http://schemas.openxmlformats.org/spreadsheetml/2006/main">
  <authors>
    <author>作者</author>
  </authors>
  <commentList>
    <comment ref="K17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含城建维护费</t>
        </r>
        <r>
          <rPr>
            <sz val="9"/>
            <rFont val="Tahoma"/>
            <family val="2"/>
          </rPr>
          <t>30</t>
        </r>
        <r>
          <rPr>
            <sz val="9"/>
            <rFont val="宋体"/>
            <family val="0"/>
          </rPr>
          <t>万元。</t>
        </r>
      </text>
    </comment>
  </commentList>
</comments>
</file>

<file path=xl/sharedStrings.xml><?xml version="1.0" encoding="utf-8"?>
<sst xmlns="http://schemas.openxmlformats.org/spreadsheetml/2006/main" count="4298" uniqueCount="2836">
  <si>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、民政事业费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</si>
  <si>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、“八一”、春节慰问资金</t>
    </r>
  </si>
  <si>
    <r>
      <t>1</t>
    </r>
    <r>
      <rPr>
        <sz val="10"/>
        <color indexed="8"/>
        <rFont val="宋体"/>
        <family val="0"/>
      </rPr>
      <t>2、慈善总会经费</t>
    </r>
  </si>
  <si>
    <t>人社局小计</t>
  </si>
  <si>
    <t>人社局</t>
  </si>
  <si>
    <t>2、财政对城乡居民基本养老保险基金的补助（县级参保补贴）</t>
  </si>
  <si>
    <t>冀人社规[2016]3号。</t>
  </si>
  <si>
    <t>3、财政对城乡居民基本养老保险基金的补助（县级基础养老金补贴）</t>
  </si>
  <si>
    <t>隆组字[2013]23号。</t>
  </si>
  <si>
    <r>
      <t>4</t>
    </r>
    <r>
      <rPr>
        <sz val="10"/>
        <color indexed="8"/>
        <rFont val="宋体"/>
        <family val="0"/>
      </rPr>
      <t>、财政对机关事业养老保险代发事业人员13月工资及精神文明奖</t>
    </r>
  </si>
  <si>
    <t>5、财政对机关事业养老保险所代发企业、机关人员、离休人员13月工资及取暖费、军转干部补贴</t>
  </si>
  <si>
    <t>6、社会保险所县财政补贴收入</t>
  </si>
  <si>
    <t>7、日常运转经费</t>
  </si>
  <si>
    <t>8、城乡医疗保险县级配套</t>
  </si>
  <si>
    <t>9、基本医疗保险生育保险财政补助</t>
  </si>
  <si>
    <r>
      <t>10</t>
    </r>
    <r>
      <rPr>
        <sz val="10"/>
        <rFont val="宋体"/>
        <family val="0"/>
      </rPr>
      <t>、公费医疗保险财政补助</t>
    </r>
  </si>
  <si>
    <r>
      <t>11</t>
    </r>
    <r>
      <rPr>
        <sz val="10"/>
        <rFont val="宋体"/>
        <family val="0"/>
      </rPr>
      <t>、公务员补助</t>
    </r>
  </si>
  <si>
    <t>12、劳动服务公司及聘用人员工资及保险</t>
  </si>
  <si>
    <r>
      <t>13</t>
    </r>
    <r>
      <rPr>
        <sz val="10"/>
        <color indexed="8"/>
        <rFont val="宋体"/>
        <family val="0"/>
      </rPr>
      <t>、城乡养老保险所经费</t>
    </r>
  </si>
  <si>
    <r>
      <t>14</t>
    </r>
    <r>
      <rPr>
        <sz val="10"/>
        <color indexed="8"/>
        <rFont val="宋体"/>
        <family val="0"/>
      </rPr>
      <t>、再就业本级配套资金</t>
    </r>
  </si>
  <si>
    <r>
      <t>15</t>
    </r>
    <r>
      <rPr>
        <sz val="10"/>
        <rFont val="宋体"/>
        <family val="0"/>
      </rPr>
      <t>、县社及外贸人员工资</t>
    </r>
  </si>
  <si>
    <r>
      <t>16</t>
    </r>
    <r>
      <rPr>
        <sz val="10"/>
        <rFont val="宋体"/>
        <family val="0"/>
      </rPr>
      <t>、劳动仲裁经费</t>
    </r>
  </si>
  <si>
    <r>
      <t>17</t>
    </r>
    <r>
      <rPr>
        <sz val="10"/>
        <rFont val="宋体"/>
        <family val="0"/>
      </rPr>
      <t>、新农保网络租赁费及省软件服务费</t>
    </r>
  </si>
  <si>
    <r>
      <t>18</t>
    </r>
    <r>
      <rPr>
        <sz val="10"/>
        <color indexed="8"/>
        <rFont val="宋体"/>
        <family val="0"/>
      </rPr>
      <t>、社会保险所经费</t>
    </r>
  </si>
  <si>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、医疗保险所经费</t>
    </r>
  </si>
  <si>
    <r>
      <t>20</t>
    </r>
    <r>
      <rPr>
        <sz val="10"/>
        <color indexed="8"/>
        <rFont val="宋体"/>
        <family val="0"/>
      </rPr>
      <t>、失业保险所经费</t>
    </r>
  </si>
  <si>
    <r>
      <t>21</t>
    </r>
    <r>
      <rPr>
        <sz val="10"/>
        <color indexed="8"/>
        <rFont val="宋体"/>
        <family val="0"/>
      </rPr>
      <t>、居民医保所经费</t>
    </r>
  </si>
  <si>
    <r>
      <t>22</t>
    </r>
    <r>
      <rPr>
        <sz val="10"/>
        <color indexed="8"/>
        <rFont val="宋体"/>
        <family val="0"/>
      </rPr>
      <t>、就业局经费</t>
    </r>
  </si>
  <si>
    <t>茅荆坝自然保护区管理处小计</t>
  </si>
  <si>
    <t>茅荆坝自然保护区管理处</t>
  </si>
  <si>
    <t>1、日常运转经费</t>
  </si>
  <si>
    <t>2、茅荆坝国家级自然保护区二期项目争取申报前期费用</t>
  </si>
  <si>
    <t>3、热河皇家温泉旅游区管委会开展温泉旅游区招商引资工作费</t>
  </si>
  <si>
    <t>工会小计</t>
  </si>
  <si>
    <t>工会</t>
  </si>
  <si>
    <t>3、工会经费</t>
  </si>
  <si>
    <t>武警中队小计</t>
  </si>
  <si>
    <t>武警中队</t>
  </si>
  <si>
    <t>专项经费</t>
  </si>
  <si>
    <t>消防大队小计</t>
  </si>
  <si>
    <t>消防大队</t>
  </si>
  <si>
    <t>1、消防员工资、保险及伙食费</t>
  </si>
  <si>
    <t>2、消防业务经费（含油修费、器材购置费）</t>
  </si>
  <si>
    <t>卫计局小计</t>
  </si>
  <si>
    <t>卫计局</t>
  </si>
  <si>
    <t>4、城镇无业居民独生子女父母奖励</t>
  </si>
  <si>
    <t>400人*120元=48000</t>
  </si>
  <si>
    <t>5、农村独生子女父母奖励</t>
  </si>
  <si>
    <t>3500人*120元=42000</t>
  </si>
  <si>
    <t>6、独生子女伤残、死亡家庭救助资金</t>
  </si>
  <si>
    <t>7、计划生育家庭特别扶助</t>
  </si>
  <si>
    <t>8、农村部分计划生育家庭奖励扶助</t>
  </si>
  <si>
    <t>9、计生后遗症药费补助</t>
  </si>
  <si>
    <r>
      <t>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、救助公益金</t>
    </r>
  </si>
  <si>
    <t>全县总人口人均1元</t>
  </si>
  <si>
    <r>
      <t>1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、免费孕前优生健康检查补助</t>
    </r>
  </si>
  <si>
    <r>
      <t>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、无支付能力和破产企业独生子女父母退休后一次性奖励</t>
    </r>
  </si>
  <si>
    <t>预计130人*3000元</t>
  </si>
  <si>
    <r>
      <t>1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、农村已婚育龄妇女生殖健康检查</t>
    </r>
  </si>
  <si>
    <t>14、计划生育基本技术服务</t>
  </si>
  <si>
    <r>
      <t>1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、婚前医学检查</t>
    </r>
  </si>
  <si>
    <r>
      <t>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、招聘计生技术服务人员工资及保险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</si>
  <si>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、退休村医工资</t>
    </r>
  </si>
  <si>
    <t>每人每月500元，附表</t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</si>
  <si>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、一体化办医乡村医生养老保险</t>
    </r>
  </si>
  <si>
    <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、退休乡村医生养老保险</t>
    </r>
  </si>
  <si>
    <t>480元每人每年，附表</t>
  </si>
  <si>
    <r>
      <t>2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、新生儿免疫接种规划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</si>
  <si>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、结核病防治</t>
    </r>
  </si>
  <si>
    <r>
      <t>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、艾滋病防治</t>
    </r>
  </si>
  <si>
    <r>
      <t>2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、赤脚医生补贴</t>
    </r>
  </si>
  <si>
    <r>
      <t>2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、卫生幼儿园人员经费</t>
    </r>
  </si>
  <si>
    <r>
      <t>2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、村级药品零差率补助人均8元</t>
    </r>
  </si>
  <si>
    <t>含上级专款354708人*8元</t>
  </si>
  <si>
    <r>
      <t>2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、县级公立医院改革</t>
    </r>
  </si>
  <si>
    <t>含上级专款</t>
  </si>
  <si>
    <r>
      <t>2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、基本公共卫生经费</t>
    </r>
  </si>
  <si>
    <t>含上级专款。乡镇卫生院52%.人均21.6元</t>
  </si>
  <si>
    <r>
      <t>2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、卫生应急经费</t>
    </r>
  </si>
  <si>
    <t>乡镇卫生院小计</t>
  </si>
  <si>
    <t>乡镇卫生院</t>
  </si>
  <si>
    <t>1、个人部分支出</t>
  </si>
  <si>
    <t>整合上级转移支付安排</t>
  </si>
  <si>
    <t>2、运转经费</t>
  </si>
  <si>
    <t>公立医院小计</t>
  </si>
  <si>
    <t>公立医院</t>
  </si>
  <si>
    <t>二院</t>
  </si>
  <si>
    <t>妇幼</t>
  </si>
  <si>
    <t>妇幼保健院工资补助</t>
  </si>
  <si>
    <t>县医院支出</t>
  </si>
  <si>
    <t>中医院支出</t>
  </si>
  <si>
    <t>政府招待所小计</t>
  </si>
  <si>
    <t>政府招待所</t>
  </si>
  <si>
    <t>个人部分支出</t>
  </si>
  <si>
    <t>安州街道小计</t>
  </si>
  <si>
    <t>安州街道</t>
  </si>
  <si>
    <t>特殊人员</t>
  </si>
  <si>
    <t>2、社区工作者工资保险</t>
  </si>
  <si>
    <t>4、信访维稳经费、计生、武装、消防经费</t>
  </si>
  <si>
    <t>5、社区经费</t>
  </si>
  <si>
    <t>乡镇支出小计</t>
  </si>
  <si>
    <t>乡镇支出</t>
  </si>
  <si>
    <t>2、自支及临时工定额补助</t>
  </si>
  <si>
    <t>3、维持运转经费</t>
  </si>
  <si>
    <t>4、防火、防汛经费</t>
  </si>
  <si>
    <t>5、维稳综治经费</t>
  </si>
  <si>
    <t>6、安全生产</t>
  </si>
  <si>
    <t>村级支出小计</t>
  </si>
  <si>
    <t>村级支出</t>
  </si>
  <si>
    <t>1、在职村书记、村主任工资</t>
  </si>
  <si>
    <t>2、其他村干部工资</t>
  </si>
  <si>
    <t>3、离任村干部补贴</t>
  </si>
  <si>
    <t>4、村干部养老保险</t>
  </si>
  <si>
    <t>5、村民小组长误工补贴</t>
  </si>
  <si>
    <t>6、村级公用经费</t>
  </si>
  <si>
    <t>7、10类村级特殊人员业务经费</t>
  </si>
  <si>
    <t>8、村级组织活动场所建设资金</t>
  </si>
  <si>
    <t>9、基础设施维修、村务活动经费</t>
  </si>
  <si>
    <t>财政预留小计</t>
  </si>
  <si>
    <t>财政预留</t>
  </si>
  <si>
    <t>1、工资晋档升级</t>
  </si>
  <si>
    <t>2、预留调资等费用</t>
  </si>
  <si>
    <t>3、精神文明奖提标</t>
  </si>
  <si>
    <t>4、机关事业单位工作人员奖励</t>
  </si>
  <si>
    <t>5、精神文明单位奖励</t>
  </si>
  <si>
    <t>6、抚恤金</t>
  </si>
  <si>
    <t>7、个人取暖费提标（从每人每年1500元提高到2000元）</t>
  </si>
  <si>
    <t>8、财政投资评审费</t>
  </si>
  <si>
    <t>10、预备费</t>
  </si>
  <si>
    <t>11、国税、地税、财政组织收入经费及人行金库代办业务经费</t>
  </si>
  <si>
    <t>12、乡镇税收超收奖励</t>
  </si>
  <si>
    <t>13、重点税源区财力保障基金</t>
  </si>
  <si>
    <r>
      <t>1</t>
    </r>
    <r>
      <rPr>
        <sz val="10"/>
        <rFont val="宋体"/>
        <family val="0"/>
      </rPr>
      <t>4、特困慰问资金</t>
    </r>
  </si>
  <si>
    <r>
      <t>1</t>
    </r>
    <r>
      <rPr>
        <sz val="10"/>
        <rFont val="宋体"/>
        <family val="0"/>
      </rPr>
      <t>5、山水林田湖规划编制经费</t>
    </r>
  </si>
  <si>
    <r>
      <t>16</t>
    </r>
    <r>
      <rPr>
        <sz val="10"/>
        <rFont val="宋体"/>
        <family val="0"/>
      </rPr>
      <t>、重大项目前期费</t>
    </r>
  </si>
  <si>
    <t>提前下达小计</t>
  </si>
  <si>
    <t>提前下达</t>
  </si>
  <si>
    <t>提前下达专项转移支付资金</t>
  </si>
  <si>
    <r>
      <t>含上年结转支出2</t>
    </r>
    <r>
      <rPr>
        <sz val="10"/>
        <rFont val="宋体"/>
        <family val="0"/>
      </rPr>
      <t>380万元</t>
    </r>
  </si>
  <si>
    <t>9、车辆保险费</t>
  </si>
  <si>
    <t>人员经费</t>
  </si>
  <si>
    <t>3、临时工工资</t>
  </si>
  <si>
    <t>4、日常运转经费</t>
  </si>
  <si>
    <t>二、支出总计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</si>
  <si>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年完成数</t>
    </r>
  </si>
  <si>
    <r>
      <t>比201</t>
    </r>
    <r>
      <rPr>
        <sz val="12"/>
        <rFont val="宋体"/>
        <family val="0"/>
      </rPr>
      <t>6</t>
    </r>
    <r>
      <rPr>
        <sz val="12"/>
        <rFont val="宋体"/>
        <family val="0"/>
      </rPr>
      <t>年
增减%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</si>
  <si>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年完成数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</si>
  <si>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年收入预期目标</t>
    </r>
  </si>
  <si>
    <t xml:space="preserve">    债务付息支出</t>
  </si>
  <si>
    <t xml:space="preserve">    债务发行费用支出</t>
  </si>
  <si>
    <t>2018年部门支出安排情况表</t>
  </si>
  <si>
    <t xml:space="preserve">  （六）调出资金</t>
  </si>
  <si>
    <t xml:space="preserve">   环保税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</si>
  <si>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年完成数</t>
    </r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</si>
  <si>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年支出计划</t>
    </r>
  </si>
  <si>
    <t xml:space="preserve">    债务付息支出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</si>
  <si>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
预算数</t>
    </r>
  </si>
  <si>
    <r>
      <t>20</t>
    </r>
    <r>
      <rPr>
        <sz val="12"/>
        <rFont val="宋体"/>
        <family val="0"/>
      </rPr>
      <t>18</t>
    </r>
    <r>
      <rPr>
        <sz val="12"/>
        <rFont val="宋体"/>
        <family val="0"/>
      </rPr>
      <t>年
预算数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</si>
  <si>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年预算数</t>
    </r>
  </si>
  <si>
    <t>一、国有资本经营收入</t>
  </si>
  <si>
    <t>一、国有资本经营支出</t>
  </si>
  <si>
    <t xml:space="preserve">  （一）利润收入</t>
  </si>
  <si>
    <t xml:space="preserve">  （二）股利、股息收入</t>
  </si>
  <si>
    <t xml:space="preserve">  （三）产权转让收入</t>
  </si>
  <si>
    <t xml:space="preserve">  （四）清算收入</t>
  </si>
  <si>
    <t xml:space="preserve">  （五）其他国有资本经营预算收入</t>
  </si>
  <si>
    <t xml:space="preserve">  （六）上级补助收入</t>
  </si>
  <si>
    <t xml:space="preserve">  （七）上年结余</t>
  </si>
  <si>
    <t xml:space="preserve">  （一）解决历史遗留问题及改革成本支出</t>
  </si>
  <si>
    <t xml:space="preserve">  （二）国有企业资本金注入</t>
  </si>
  <si>
    <t xml:space="preserve">  （三）国有企业政策性补贴</t>
  </si>
  <si>
    <t xml:space="preserve">  （四）金融国有资本经营预算支出</t>
  </si>
  <si>
    <t xml:space="preserve">  （五）其他国有资本经营预算支出</t>
  </si>
  <si>
    <t>三、调出资金</t>
  </si>
  <si>
    <t>四、结余结转下年支出</t>
  </si>
  <si>
    <t>（五）结余结转下年支出</t>
  </si>
  <si>
    <r>
      <t xml:space="preserve">   4</t>
    </r>
    <r>
      <rPr>
        <sz val="10"/>
        <rFont val="仿宋_GB2312"/>
        <family val="3"/>
      </rPr>
      <t>、国有资源（资产）有偿使用收入</t>
    </r>
  </si>
  <si>
    <t xml:space="preserve">   5、捐赠收入</t>
  </si>
  <si>
    <t xml:space="preserve">   6、公共租赁住房租金收入</t>
  </si>
  <si>
    <t xml:space="preserve">   7、其他收入</t>
  </si>
  <si>
    <t>（二）上级补助收入合计</t>
  </si>
  <si>
    <t xml:space="preserve">  2、一般性转移支付收入</t>
  </si>
  <si>
    <t xml:space="preserve">  3、专项转移支付收入</t>
  </si>
  <si>
    <t>（三）调入资金</t>
  </si>
  <si>
    <t>（四）债务（转贷）收入</t>
  </si>
  <si>
    <t>（五）上年结余</t>
  </si>
  <si>
    <t>（二）上解上级支出</t>
  </si>
  <si>
    <t>（三）调出资金</t>
  </si>
  <si>
    <t>（四）债务还本支出</t>
  </si>
  <si>
    <t>二、上级补助收入合计</t>
  </si>
  <si>
    <t xml:space="preserve">  (一)返还性收入</t>
  </si>
  <si>
    <t xml:space="preserve">  (二)一般性转移支付收入</t>
  </si>
  <si>
    <t xml:space="preserve">  (三)专项转移支付收入</t>
  </si>
  <si>
    <t>三、调入资金</t>
  </si>
  <si>
    <t>四、上年结余</t>
  </si>
  <si>
    <t>三、置换债券收支</t>
  </si>
  <si>
    <t>2016年完成数</t>
  </si>
  <si>
    <t>二、本年收入</t>
  </si>
  <si>
    <t xml:space="preserve">  2、利息收入</t>
  </si>
  <si>
    <t xml:space="preserve">   其中：县本级收入</t>
  </si>
  <si>
    <t xml:space="preserve">  4、转移收入</t>
  </si>
  <si>
    <t xml:space="preserve">  5、上级补助收入</t>
  </si>
  <si>
    <t>三、本年支出</t>
  </si>
  <si>
    <t xml:space="preserve">  1、社会保险待遇费支出</t>
  </si>
  <si>
    <t xml:space="preserve">  2、转移支出</t>
  </si>
  <si>
    <t xml:space="preserve">  3、购买大病保险</t>
  </si>
  <si>
    <t xml:space="preserve">  4、上解上级支出</t>
  </si>
  <si>
    <t>四、本年收支结余</t>
  </si>
  <si>
    <t>五、年末滚存结余</t>
  </si>
  <si>
    <t>项    目</t>
  </si>
  <si>
    <t>合计</t>
  </si>
  <si>
    <t>企业职工
基本养老
保险基金</t>
  </si>
  <si>
    <t>城乡居民
基本养老
保险基金</t>
  </si>
  <si>
    <t>城镇职工
基本医疗
保险基金</t>
  </si>
  <si>
    <t>城乡居民基本医疗
保险基金</t>
  </si>
  <si>
    <t>生育保险
基金</t>
  </si>
  <si>
    <t>机关事业
养老保险
基金</t>
  </si>
  <si>
    <t>一、上年末结余</t>
  </si>
  <si>
    <t xml:space="preserve">  1、保险费收入</t>
  </si>
  <si>
    <t xml:space="preserve">  3、财政补贴收入</t>
  </si>
  <si>
    <t>项     目</t>
  </si>
  <si>
    <t>企业职
工基本
养老保
险基金</t>
  </si>
  <si>
    <t>城乡居民基本医疗保险基金</t>
  </si>
  <si>
    <t>一、上年末结余</t>
  </si>
  <si>
    <t xml:space="preserve">    1、保险费收入</t>
  </si>
  <si>
    <t xml:space="preserve">    2、利息收入</t>
  </si>
  <si>
    <t xml:space="preserve">    3、财政补贴收入</t>
  </si>
  <si>
    <t xml:space="preserve">       其中：县本级收入</t>
  </si>
  <si>
    <t xml:space="preserve">    4、转移收入</t>
  </si>
  <si>
    <t xml:space="preserve">    5、上级补助收入</t>
  </si>
  <si>
    <t xml:space="preserve">    1、社会保险待遇费支出</t>
  </si>
  <si>
    <t xml:space="preserve">    2、转移支出</t>
  </si>
  <si>
    <t xml:space="preserve">    3、购买大病保险</t>
  </si>
  <si>
    <t xml:space="preserve">    4、上解上级支出</t>
  </si>
  <si>
    <t>单位：万元</t>
  </si>
  <si>
    <t>项目名称</t>
  </si>
  <si>
    <t>小计</t>
  </si>
  <si>
    <t>一、个人部分</t>
  </si>
  <si>
    <t>二、日常运转经费</t>
  </si>
  <si>
    <t>三、必要预留待分资金</t>
  </si>
  <si>
    <t>四、政府债券利息支出（一般债券）</t>
  </si>
  <si>
    <t>合    计</t>
  </si>
  <si>
    <t>县本级
拨款</t>
  </si>
  <si>
    <t>其中:1、预备费</t>
  </si>
  <si>
    <t xml:space="preserve">     2、预留调资</t>
  </si>
  <si>
    <t xml:space="preserve">     3、经济社会发展重点保障专项经费</t>
  </si>
  <si>
    <t xml:space="preserve">     5、重点产业奖励基金</t>
  </si>
  <si>
    <t>表十三</t>
  </si>
  <si>
    <t>非税收入
安排</t>
  </si>
  <si>
    <t>表九</t>
  </si>
  <si>
    <t>表十</t>
  </si>
  <si>
    <t xml:space="preserve">    1、县直部门</t>
  </si>
  <si>
    <t xml:space="preserve">    2、乡镇</t>
  </si>
  <si>
    <t xml:space="preserve">    3、村级</t>
  </si>
  <si>
    <t xml:space="preserve">    1、县直部门</t>
  </si>
  <si>
    <t xml:space="preserve">    4、社保缴费基金县级配套资金</t>
  </si>
  <si>
    <t>表七</t>
  </si>
  <si>
    <t>表六</t>
  </si>
  <si>
    <t xml:space="preserve">     4、社会事业发展配套资金</t>
  </si>
  <si>
    <r>
      <t>2018</t>
    </r>
    <r>
      <rPr>
        <sz val="16"/>
        <rFont val="黑体"/>
        <family val="3"/>
      </rPr>
      <t>年全部财政收入预期目标总表（草案）</t>
    </r>
  </si>
  <si>
    <r>
      <t>2018</t>
    </r>
    <r>
      <rPr>
        <sz val="16"/>
        <rFont val="黑体"/>
        <family val="3"/>
      </rPr>
      <t>年全部财政收入预期目标分项分级明细表（草案）</t>
    </r>
  </si>
  <si>
    <r>
      <t>2018</t>
    </r>
    <r>
      <rPr>
        <sz val="16"/>
        <rFont val="黑体"/>
        <family val="3"/>
      </rPr>
      <t>年财政预算平衡情况表（草案）</t>
    </r>
  </si>
  <si>
    <r>
      <t>2018</t>
    </r>
    <r>
      <rPr>
        <sz val="16"/>
        <rFont val="黑体"/>
        <family val="3"/>
      </rPr>
      <t>年公共财政预算支出分类安排情况表（草案）</t>
    </r>
  </si>
  <si>
    <r>
      <t>2018</t>
    </r>
    <r>
      <rPr>
        <sz val="16"/>
        <rFont val="黑体"/>
        <family val="3"/>
      </rPr>
      <t>年政府性基金预算收支计划情况表（草案）</t>
    </r>
  </si>
  <si>
    <t>2018年社会保险基金预算收支计划情况表（草案）</t>
  </si>
  <si>
    <r>
      <t>2018</t>
    </r>
    <r>
      <rPr>
        <sz val="16"/>
        <rFont val="黑体"/>
        <family val="3"/>
      </rPr>
      <t>年国有资本经营预算收支计划情况表（草案）</t>
    </r>
  </si>
  <si>
    <r>
      <t>2017</t>
    </r>
    <r>
      <rPr>
        <sz val="16"/>
        <rFont val="黑体"/>
        <family val="3"/>
      </rPr>
      <t>年全部财政收入完成情况表</t>
    </r>
  </si>
  <si>
    <r>
      <t>2017</t>
    </r>
    <r>
      <rPr>
        <sz val="16"/>
        <rFont val="黑体"/>
        <family val="3"/>
      </rPr>
      <t>年全部财政收入分项分级完成明细表</t>
    </r>
  </si>
  <si>
    <r>
      <t>2017</t>
    </r>
    <r>
      <rPr>
        <sz val="16"/>
        <rFont val="黑体"/>
        <family val="3"/>
      </rPr>
      <t>年财政平衡情况表</t>
    </r>
  </si>
  <si>
    <r>
      <t>2017</t>
    </r>
    <r>
      <rPr>
        <sz val="16"/>
        <rFont val="黑体"/>
        <family val="3"/>
      </rPr>
      <t>年公共财政预算支出完成情况表</t>
    </r>
  </si>
  <si>
    <r>
      <t>2017</t>
    </r>
    <r>
      <rPr>
        <sz val="16"/>
        <rFont val="黑体"/>
        <family val="3"/>
      </rPr>
      <t>年政府性基金预算收支完成情况表</t>
    </r>
  </si>
  <si>
    <t>2017年社会保险基金预算收支完成情况表</t>
  </si>
  <si>
    <r>
      <t>2017</t>
    </r>
    <r>
      <rPr>
        <sz val="16"/>
        <rFont val="黑体"/>
        <family val="3"/>
      </rPr>
      <t>年国有资本经营预算收支完成情况表</t>
    </r>
  </si>
  <si>
    <t>（一）本年收入</t>
  </si>
  <si>
    <t xml:space="preserve">  1、城市公用事业费附加收入</t>
  </si>
  <si>
    <t xml:space="preserve">  2、国有土地使用权出让收入</t>
  </si>
  <si>
    <t xml:space="preserve">  3、城市基础设施配套费收入</t>
  </si>
  <si>
    <t xml:space="preserve">  4、污水处理费收入</t>
  </si>
  <si>
    <t xml:space="preserve">  5、上级基金专款</t>
  </si>
  <si>
    <t xml:space="preserve">  6、新增专项债券资金</t>
  </si>
  <si>
    <t xml:space="preserve">  7、上年结余</t>
  </si>
  <si>
    <t>（一）本年支出</t>
  </si>
  <si>
    <t xml:space="preserve">  1、城乡社区支出</t>
  </si>
  <si>
    <t xml:space="preserve">  2、商业和服务业等支出</t>
  </si>
  <si>
    <t xml:space="preserve">  3、其他支出</t>
  </si>
  <si>
    <t xml:space="preserve">  4、债务付息支出</t>
  </si>
  <si>
    <t xml:space="preserve">  5、债务发行服务费用支出</t>
  </si>
  <si>
    <t>（二）调出资金</t>
  </si>
  <si>
    <t>（三）结余结转下年支出</t>
  </si>
  <si>
    <t>二、上解上级支出</t>
  </si>
  <si>
    <t>2018年地方一般公共预算“三保”支出安排情况表（草案）</t>
  </si>
  <si>
    <t xml:space="preserve">     6、抚恤金丧葬费、独生子女费、特困慰问金、机关事业单位人员奖励金、税收征收经费、网络租赁费等其他必要支出</t>
  </si>
  <si>
    <t>（一）本年收入</t>
  </si>
  <si>
    <t>（一）本年支出</t>
  </si>
  <si>
    <t>（三）年末结余结转支出</t>
  </si>
  <si>
    <t>单位：万元</t>
  </si>
  <si>
    <t>单位名称</t>
  </si>
  <si>
    <t>合  计</t>
  </si>
  <si>
    <t>一般公共预算拨款</t>
  </si>
  <si>
    <t>其他来源
收入安排</t>
  </si>
  <si>
    <t>小  计</t>
  </si>
  <si>
    <t>本级财政
拨款安排</t>
  </si>
  <si>
    <t>非税收入
安排</t>
  </si>
  <si>
    <t>上级转移
支付安排</t>
  </si>
  <si>
    <t>隆化县人民代表大会常务委员会</t>
  </si>
  <si>
    <t>中国人民政治协商会议隆化县委员会</t>
  </si>
  <si>
    <t>中国共产党隆化县委员会政法委员会</t>
  </si>
  <si>
    <t>隆化县人民检察院</t>
  </si>
  <si>
    <t>隆化县人民法院</t>
  </si>
  <si>
    <t>中国共产党隆化县委员会办公室</t>
  </si>
  <si>
    <t>中国共产党隆化县委员会组织部</t>
  </si>
  <si>
    <t>中国共产党隆化县委员会宣传部</t>
  </si>
  <si>
    <t>隆化县统战部</t>
  </si>
  <si>
    <t>中共隆化县委农村工作委员会</t>
  </si>
  <si>
    <t>中国共产党隆化县委员会信访局</t>
  </si>
  <si>
    <t>中国共产党隆化县纪律检查委员会</t>
  </si>
  <si>
    <t>隆化县机构编制委员会办公室</t>
  </si>
  <si>
    <t>隆化县档案局</t>
  </si>
  <si>
    <t>中国共产党隆化县委员会党校</t>
  </si>
  <si>
    <t>隆化县县直工委</t>
  </si>
  <si>
    <t>中共隆化县委老干部局</t>
  </si>
  <si>
    <t>隆化县发展改革局</t>
  </si>
  <si>
    <t>隆化县工业和信息化局</t>
  </si>
  <si>
    <t>隆化县商务局</t>
  </si>
  <si>
    <t>隆化县科学技术和地震局</t>
  </si>
  <si>
    <t>隆化县工业园区管理委员会</t>
  </si>
  <si>
    <t>隆化县民族宗教事务局</t>
  </si>
  <si>
    <t>隆化县公安局</t>
  </si>
  <si>
    <t>河北省隆化县公安交通警察大队</t>
  </si>
  <si>
    <t>隆化县民政局</t>
  </si>
  <si>
    <t>隆化县司法局</t>
  </si>
  <si>
    <t>隆化县人力资源和社会保障局</t>
  </si>
  <si>
    <t>隆化县财政局</t>
  </si>
  <si>
    <t>隆化县审计局</t>
  </si>
  <si>
    <t>隆化县国土资源局</t>
  </si>
  <si>
    <t>隆化县安全生产监督管理局</t>
  </si>
  <si>
    <t>隆化县农牧局</t>
  </si>
  <si>
    <t>隆化县林业局</t>
  </si>
  <si>
    <t>隆化县国有林场管理处</t>
  </si>
  <si>
    <t>隆化县森林公安局</t>
  </si>
  <si>
    <t>隆化县气象局</t>
  </si>
  <si>
    <t>隆化县水务局</t>
  </si>
  <si>
    <t>隆化县住房和城乡建设规划局</t>
  </si>
  <si>
    <t>隆化县城管局</t>
  </si>
  <si>
    <t>隆化县房屋征收管理办公室</t>
  </si>
  <si>
    <t>茅荆坝自然保护区管理处</t>
  </si>
  <si>
    <t>隆化县交通运输局</t>
  </si>
  <si>
    <t>隆化县文化体育旅游广播电影电视局</t>
  </si>
  <si>
    <t>隆化县广播电视台</t>
  </si>
  <si>
    <t>隆化县教育局</t>
  </si>
  <si>
    <t>隆化县卫生和计划生育局</t>
  </si>
  <si>
    <t>隆化县行政审批局</t>
  </si>
  <si>
    <t>隆化县统计局</t>
  </si>
  <si>
    <t>隆化县物价局</t>
  </si>
  <si>
    <t>隆化县人民政府办公室</t>
  </si>
  <si>
    <t>隆化县农业开发办公室</t>
  </si>
  <si>
    <t>隆化县供销合作社</t>
  </si>
  <si>
    <t>隆化县市场监督管理局</t>
  </si>
  <si>
    <t>隆化县粮食局</t>
  </si>
  <si>
    <t>隆化县环境保护局</t>
  </si>
  <si>
    <t>隆化县扶贫开发领导小组办公室</t>
  </si>
  <si>
    <t>隆化县总工会</t>
  </si>
  <si>
    <t>中国共产主义青年团隆化县委员会</t>
  </si>
  <si>
    <t>隆化县妇女联合会</t>
  </si>
  <si>
    <t>隆化县残疾人联合会</t>
  </si>
  <si>
    <t>隆化县消防大队</t>
  </si>
  <si>
    <t>隆化县人民政府招待所</t>
  </si>
  <si>
    <t>隆化县安州街道办事处</t>
  </si>
  <si>
    <t>乡镇人民政府汇总</t>
  </si>
  <si>
    <t>待分资金</t>
  </si>
  <si>
    <t>政府性
基金安排</t>
  </si>
  <si>
    <t>2018年部门预算支出安排情况表（草案）</t>
  </si>
  <si>
    <t>表十四</t>
  </si>
  <si>
    <t>表十五</t>
  </si>
  <si>
    <t>表十六</t>
  </si>
  <si>
    <t>全部财政收入</t>
  </si>
  <si>
    <t>合    计</t>
  </si>
  <si>
    <t xml:space="preserve">  1、国有土地使用权出让收入</t>
  </si>
  <si>
    <t xml:space="preserve">  2、上级基金专款</t>
  </si>
  <si>
    <t xml:space="preserve">  3、上年结余</t>
  </si>
  <si>
    <t xml:space="preserve">  1、城乡社区事务</t>
  </si>
  <si>
    <t xml:space="preserve">  2、其他支出</t>
  </si>
  <si>
    <r>
      <t>2017</t>
    </r>
    <r>
      <rPr>
        <sz val="12"/>
        <rFont val="宋体"/>
        <family val="0"/>
      </rPr>
      <t>年
完成数</t>
    </r>
  </si>
  <si>
    <t>单位：万元</t>
  </si>
  <si>
    <t>单位：万元</t>
  </si>
  <si>
    <r>
      <t>表十二</t>
    </r>
    <r>
      <rPr>
        <b/>
        <sz val="14"/>
        <rFont val="黑体"/>
        <family val="3"/>
      </rPr>
      <t>(续)</t>
    </r>
  </si>
  <si>
    <t>全部财政收入</t>
  </si>
  <si>
    <t>比上年完成增减额</t>
  </si>
  <si>
    <t>ERRANGE_O=</t>
  </si>
  <si>
    <t>E5:G61</t>
  </si>
  <si>
    <t>ERLINESTART_O=</t>
  </si>
  <si>
    <t>ERCOLUMNSTART_O=</t>
  </si>
  <si>
    <t>ERLINEEND_O=</t>
  </si>
  <si>
    <t>ERCOLUMNEND_O=</t>
  </si>
  <si>
    <t>表一</t>
  </si>
  <si>
    <t>增减%</t>
  </si>
  <si>
    <t>表二</t>
  </si>
  <si>
    <t>表三</t>
  </si>
  <si>
    <t>项      目</t>
  </si>
  <si>
    <t>国税</t>
  </si>
  <si>
    <t>地税</t>
  </si>
  <si>
    <t>财政</t>
  </si>
  <si>
    <t>中央级收入</t>
  </si>
  <si>
    <t>省级收入</t>
  </si>
  <si>
    <t>市级收入</t>
  </si>
  <si>
    <t>单位：万元</t>
  </si>
  <si>
    <t>一、税收收入</t>
  </si>
  <si>
    <t xml:space="preserve">   增值税</t>
  </si>
  <si>
    <t xml:space="preserve">   消费税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</si>
  <si>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</si>
  <si>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</si>
  <si>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</si>
  <si>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</si>
  <si>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</si>
  <si>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</si>
  <si>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</si>
  <si>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</si>
  <si>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</si>
  <si>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</si>
  <si>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契税</t>
  </si>
  <si>
    <t>二、非税收入</t>
  </si>
  <si>
    <t xml:space="preserve">   专项收入</t>
  </si>
  <si>
    <t>排污费收入</t>
  </si>
  <si>
    <t>水资源费收入</t>
  </si>
  <si>
    <t>教育费附加收入</t>
  </si>
  <si>
    <t xml:space="preserve">   行政事业性收费收入</t>
  </si>
  <si>
    <t xml:space="preserve">   罚没收入</t>
  </si>
  <si>
    <t xml:space="preserve">   其他收入</t>
  </si>
  <si>
    <t xml:space="preserve">   国有资源(资产)有偿使用收入</t>
  </si>
  <si>
    <t xml:space="preserve">   国有资本经营收入</t>
  </si>
  <si>
    <t>收      入</t>
  </si>
  <si>
    <t>支      出</t>
  </si>
  <si>
    <t>项  目</t>
  </si>
  <si>
    <t>项   目</t>
  </si>
  <si>
    <t>一、政府性基金收入</t>
  </si>
  <si>
    <t>单位：万元</t>
  </si>
  <si>
    <t>累计完成</t>
  </si>
  <si>
    <r>
      <t>占预算</t>
    </r>
    <r>
      <rPr>
        <sz val="10"/>
        <rFont val="宋体"/>
        <family val="0"/>
      </rPr>
      <t>%</t>
    </r>
  </si>
  <si>
    <t>合计</t>
  </si>
  <si>
    <t>中央级</t>
  </si>
  <si>
    <t>省级</t>
  </si>
  <si>
    <t>市级</t>
  </si>
  <si>
    <t>县级</t>
  </si>
  <si>
    <t>(一)税收收入</t>
  </si>
  <si>
    <t xml:space="preserve">   1、增值税</t>
  </si>
  <si>
    <t>(二)非税收入</t>
  </si>
  <si>
    <t xml:space="preserve">   1、专项收入</t>
  </si>
  <si>
    <t xml:space="preserve">   2、行政事业性收费收入</t>
  </si>
  <si>
    <t xml:space="preserve">   3、罚没收入</t>
  </si>
  <si>
    <t>备注</t>
  </si>
  <si>
    <t>基金预算</t>
  </si>
  <si>
    <t>调整预算数</t>
  </si>
  <si>
    <t>实际完成</t>
  </si>
  <si>
    <t>上级专款</t>
  </si>
  <si>
    <t>合计</t>
  </si>
  <si>
    <t>中央级</t>
  </si>
  <si>
    <t>省级</t>
  </si>
  <si>
    <t>市级</t>
  </si>
  <si>
    <t>备注</t>
  </si>
  <si>
    <t>合计</t>
  </si>
  <si>
    <t>基金预算</t>
  </si>
  <si>
    <t>一、本年预算收入</t>
  </si>
  <si>
    <t>支出合计</t>
  </si>
  <si>
    <t>一、本年预算支出</t>
  </si>
  <si>
    <t>单位：万元</t>
  </si>
  <si>
    <t>单位：万元</t>
  </si>
  <si>
    <t>单位:万元</t>
  </si>
  <si>
    <t xml:space="preserve">   车船税</t>
  </si>
  <si>
    <t xml:space="preserve">    住房保障支出</t>
  </si>
  <si>
    <t>广告收入</t>
  </si>
  <si>
    <t>公共财政预算支出合计</t>
  </si>
  <si>
    <t xml:space="preserve">   2、消费税</t>
  </si>
  <si>
    <t xml:space="preserve">   3、营业税</t>
  </si>
  <si>
    <t xml:space="preserve">   4、企业所得税</t>
  </si>
  <si>
    <t xml:space="preserve">   5、个人所得税</t>
  </si>
  <si>
    <t xml:space="preserve">   6、资源税</t>
  </si>
  <si>
    <t xml:space="preserve">   7、城市维护建设税</t>
  </si>
  <si>
    <t xml:space="preserve">   8、房产税</t>
  </si>
  <si>
    <t xml:space="preserve">   9、印花税</t>
  </si>
  <si>
    <t xml:space="preserve">   10、城镇土地使用税</t>
  </si>
  <si>
    <t xml:space="preserve">   11、土地增值税</t>
  </si>
  <si>
    <t xml:space="preserve">   12、车船税</t>
  </si>
  <si>
    <t xml:space="preserve">   13、耕地占用税</t>
  </si>
  <si>
    <t xml:space="preserve">   14、契税</t>
  </si>
  <si>
    <t xml:space="preserve">     其中：改征增值税</t>
  </si>
  <si>
    <t>地方公共财政预算支出</t>
  </si>
  <si>
    <t>公共财政预算</t>
  </si>
  <si>
    <t>探矿权、采矿权使用费</t>
  </si>
  <si>
    <t>育林基金</t>
  </si>
  <si>
    <t>森林植被恢复费</t>
  </si>
  <si>
    <t>残疾人就业保障金</t>
  </si>
  <si>
    <t xml:space="preserve">    一般公共服务支出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</si>
  <si>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</si>
  <si>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</si>
  <si>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</si>
  <si>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</si>
  <si>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</si>
  <si>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</si>
  <si>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</si>
  <si>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</si>
  <si>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</si>
  <si>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</si>
  <si>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</si>
  <si>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</si>
  <si>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国土海洋气象等支出</t>
  </si>
  <si>
    <t xml:space="preserve">    粮油物资储备支出</t>
  </si>
  <si>
    <t>合计</t>
  </si>
  <si>
    <t>城乡居民基本养老保险基金</t>
  </si>
  <si>
    <t>城镇职工基本医疗保险基金</t>
  </si>
  <si>
    <t>生育保险基金</t>
  </si>
  <si>
    <t>机关事业养老保险</t>
  </si>
  <si>
    <t>二、本年收入</t>
  </si>
  <si>
    <t>三、本年支出</t>
  </si>
  <si>
    <t>四、本年收支结余</t>
  </si>
  <si>
    <t>五、年末滚存结余</t>
  </si>
  <si>
    <t>完成调整预算%</t>
  </si>
  <si>
    <t>调整预算（含上级专款）</t>
  </si>
  <si>
    <t>表八</t>
  </si>
  <si>
    <t>单位：万元</t>
  </si>
  <si>
    <t>表五</t>
  </si>
  <si>
    <t>表四</t>
  </si>
  <si>
    <t>一、收入总计</t>
  </si>
  <si>
    <t>（一）本年决算收入</t>
  </si>
  <si>
    <t xml:space="preserve">  1、税收返还</t>
  </si>
  <si>
    <t>（一）本年决算支出</t>
  </si>
  <si>
    <t>（一）置换债券收入</t>
  </si>
  <si>
    <t>（二）置换债券支出</t>
  </si>
  <si>
    <t xml:space="preserve">      其中：水资源税</t>
  </si>
  <si>
    <t xml:space="preserve">    国防支出</t>
  </si>
  <si>
    <t xml:space="preserve">          其中：国税部门征收</t>
  </si>
  <si>
    <t xml:space="preserve">          其中：地税部门征收</t>
  </si>
  <si>
    <t xml:space="preserve">      其中：国税部门征收</t>
  </si>
  <si>
    <t xml:space="preserve">      其中：地税部门征收</t>
  </si>
  <si>
    <t xml:space="preserve">        其中：专享营业税</t>
  </si>
  <si>
    <t xml:space="preserve">        其中：水资源税</t>
  </si>
  <si>
    <t xml:space="preserve">        其中：其他资源税</t>
  </si>
  <si>
    <t>一般公共预算支出合计</t>
  </si>
  <si>
    <t xml:space="preserve">    医疗卫生与计划生育支出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</si>
  <si>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</si>
  <si>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</si>
  <si>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</si>
  <si>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</si>
  <si>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</si>
  <si>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</si>
  <si>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</si>
  <si>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</si>
  <si>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</si>
  <si>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</si>
  <si>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</si>
  <si>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</si>
  <si>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</si>
  <si>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</si>
  <si>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</si>
  <si>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</si>
  <si>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预备费</t>
  </si>
  <si>
    <t>调整预算
数</t>
  </si>
  <si>
    <t>完成预算
%</t>
  </si>
  <si>
    <t>一、政府性基金支出</t>
  </si>
  <si>
    <t>县级收入（地方一般公共预算收入）</t>
  </si>
  <si>
    <t>预算
编码</t>
  </si>
  <si>
    <t>部门名称</t>
  </si>
  <si>
    <t>类别</t>
  </si>
  <si>
    <t>项目支出名称</t>
  </si>
  <si>
    <t>小计</t>
  </si>
  <si>
    <t>预算内拨款</t>
  </si>
  <si>
    <t>非税收入安排</t>
  </si>
  <si>
    <t>纳入财政专户管理收费安排</t>
  </si>
  <si>
    <t>经营及其他收入安排</t>
  </si>
  <si>
    <t>提前下达转移支付资金</t>
  </si>
  <si>
    <r>
      <t>以前</t>
    </r>
    <r>
      <rPr>
        <sz val="10"/>
        <rFont val="宋体"/>
        <family val="0"/>
      </rPr>
      <t>预算安排金额</t>
    </r>
  </si>
  <si>
    <t>2016年支付金额</t>
  </si>
  <si>
    <t>政策依据</t>
  </si>
  <si>
    <t>总计</t>
  </si>
  <si>
    <t>其中：人员经费</t>
  </si>
  <si>
    <t>公用经费</t>
  </si>
  <si>
    <t>专项项目</t>
  </si>
  <si>
    <t>县委办 汇总</t>
  </si>
  <si>
    <t>县委办</t>
  </si>
  <si>
    <t>人员经费</t>
  </si>
  <si>
    <t>1、全额供养人员支出</t>
  </si>
  <si>
    <t>2、日常运转经费</t>
  </si>
  <si>
    <t>专项项目</t>
  </si>
  <si>
    <t>3、保密工作、保密科技监管及密码通信、管理</t>
  </si>
  <si>
    <t>4、督查、督办及目标任务分解考核</t>
  </si>
  <si>
    <t>5、对邪教人员防范控制</t>
  </si>
  <si>
    <t>6、老区建设促进工作</t>
  </si>
  <si>
    <r>
      <t>7、</t>
    </r>
    <r>
      <rPr>
        <sz val="10"/>
        <rFont val="宋体"/>
        <family val="0"/>
      </rPr>
      <t>专项运行经费</t>
    </r>
  </si>
  <si>
    <t>2016年455万元、2015年328万元、2014年466万元。</t>
  </si>
  <si>
    <t>政府办 汇总</t>
  </si>
  <si>
    <t>政府办</t>
  </si>
  <si>
    <t>公用经费</t>
  </si>
  <si>
    <t>3、政府网站系统维护及设备购置</t>
  </si>
  <si>
    <t>4、专项运行经费</t>
  </si>
  <si>
    <t>2016年478万元，2015年718万元，2014年831万元。</t>
  </si>
  <si>
    <t>人大 汇总</t>
  </si>
  <si>
    <t>人大</t>
  </si>
  <si>
    <t>3、日常会议（主任会、常委会）经费</t>
  </si>
  <si>
    <t>4、日常办公用品及耗材购置费</t>
  </si>
  <si>
    <t>5、人大代表活动（视察、调研、检查和考察）经费</t>
  </si>
  <si>
    <t>2016年88万元，2015年30万元，2014年63.5万元。</t>
  </si>
  <si>
    <t>6、人大代表培训经费</t>
  </si>
  <si>
    <t>7、换届选举经费</t>
  </si>
  <si>
    <t>2011年20万元</t>
  </si>
  <si>
    <t>8、人代会会议费</t>
  </si>
  <si>
    <t>2015年45万元</t>
  </si>
  <si>
    <t>9、办公楼维修及设备购置费</t>
  </si>
  <si>
    <t>10、人大代表官方网络平台和人大代表工作平台建设经费</t>
  </si>
  <si>
    <t>11、《人大志》印刷费</t>
  </si>
  <si>
    <t>以前年度10万元</t>
  </si>
  <si>
    <t>政协 汇总</t>
  </si>
  <si>
    <t>政协</t>
  </si>
  <si>
    <t>3、政协全会会议费</t>
  </si>
  <si>
    <t>2015年45.8万元</t>
  </si>
  <si>
    <t>4、政协委员培训及刊物费</t>
  </si>
  <si>
    <t>5、考察费</t>
  </si>
  <si>
    <t>6、文史资料编辑出版费</t>
  </si>
  <si>
    <t>7、办公设备购置费</t>
  </si>
  <si>
    <t>8、办公楼维修资金</t>
  </si>
  <si>
    <t>组织部 汇总</t>
  </si>
  <si>
    <t>组织部</t>
  </si>
  <si>
    <t>3、精准脱贫驻村干部管理办公室经费</t>
  </si>
  <si>
    <t>4、县乡党委人大政府换届工作经费</t>
  </si>
  <si>
    <t>2011年10万元</t>
  </si>
  <si>
    <t>5、精准扶贫驻村工作组工作经费</t>
  </si>
  <si>
    <t>县100个工作组，美丽乡村16个工作组，每个组5万元。</t>
  </si>
  <si>
    <t>6、老党员生活补贴</t>
  </si>
  <si>
    <t>7、党内互助关怀帮扶基金</t>
  </si>
  <si>
    <t>8、大学生到村任职人员工资</t>
  </si>
  <si>
    <t>9、远程教育网络运行费用</t>
  </si>
  <si>
    <t>10、乡科级干部选学及党代表人大代表培训工作经费</t>
  </si>
  <si>
    <t>11、七一表彰经费</t>
  </si>
  <si>
    <t>12、人才工作经费</t>
  </si>
  <si>
    <t>2015年支付27万元</t>
  </si>
  <si>
    <t>宣传部 汇总</t>
  </si>
  <si>
    <t>宣传部</t>
  </si>
  <si>
    <t>3、互联网信息管理、舆情信息监控及对外宣传经费</t>
  </si>
  <si>
    <t>冀宣文（2016）26号</t>
  </si>
  <si>
    <t>4、隆化周讯及精神文明创建活动经费</t>
  </si>
  <si>
    <t>5、文化宣传和县委理论中心组学习经费</t>
  </si>
  <si>
    <t>6、《承德日报》专版费</t>
  </si>
  <si>
    <t>纪委 汇总</t>
  </si>
  <si>
    <t>纪委</t>
  </si>
  <si>
    <t>3、监督执纪问责管理系统</t>
  </si>
  <si>
    <t>4、廉情监测系统开发及维护</t>
  </si>
  <si>
    <t>5、纪检监察网</t>
  </si>
  <si>
    <t>6、纪检监察系统涉密网络</t>
  </si>
  <si>
    <t>7、监察局专案项目</t>
  </si>
  <si>
    <t>农工委 汇总</t>
  </si>
  <si>
    <t>农工委</t>
  </si>
  <si>
    <t>3、美丽乡村建设经费</t>
  </si>
  <si>
    <t>4、品牌建设经费</t>
  </si>
  <si>
    <t>宣传推介特色农产品；申报地理标志证明商标经费。</t>
  </si>
  <si>
    <t>扶贫办 汇总</t>
  </si>
  <si>
    <t>扶贫办</t>
  </si>
  <si>
    <t>3、扶贫专项经费</t>
  </si>
  <si>
    <t>开发办 汇总</t>
  </si>
  <si>
    <t>开发办</t>
  </si>
  <si>
    <t>3、农业开发项目事业费</t>
  </si>
  <si>
    <t>森林公安局 汇总</t>
  </si>
  <si>
    <t>森林公安局</t>
  </si>
  <si>
    <t>3、执勤津贴</t>
  </si>
  <si>
    <t>4、加班补贴</t>
  </si>
  <si>
    <t>5、聘用人员工资及保险</t>
  </si>
  <si>
    <t>6、聘用人员服装和办公经费</t>
  </si>
  <si>
    <t>气象局 汇总</t>
  </si>
  <si>
    <t>气象局</t>
  </si>
  <si>
    <t>1、人工影响天气</t>
  </si>
  <si>
    <t>2、气象灾害防御</t>
  </si>
  <si>
    <t>公共资源交易中心 汇总</t>
  </si>
  <si>
    <t>公共资源交易中心</t>
  </si>
  <si>
    <t>1、专项经费</t>
  </si>
  <si>
    <t>工信局 汇总</t>
  </si>
  <si>
    <t>工信局</t>
  </si>
  <si>
    <t>2、苔山煤矿安置经费</t>
  </si>
  <si>
    <t>3、工业卫生所安置经费</t>
  </si>
  <si>
    <t>4、日常运转经费</t>
  </si>
  <si>
    <t>工业园区 汇总</t>
  </si>
  <si>
    <t>工业园区</t>
  </si>
  <si>
    <t>3、专项业务经费</t>
  </si>
  <si>
    <t>商务局 汇总</t>
  </si>
  <si>
    <t>商务局</t>
  </si>
  <si>
    <t>3、临时人员及退休人员社会保险所统筹项目外支出</t>
  </si>
  <si>
    <t>4、商业卫生所工资及保险</t>
  </si>
  <si>
    <t>5、破产改制企业遗属补助费</t>
  </si>
  <si>
    <t>粮食局 汇总</t>
  </si>
  <si>
    <t>粮食局</t>
  </si>
  <si>
    <t>3、临时人员工资</t>
  </si>
  <si>
    <t>4、粮食行政执法专项经费</t>
  </si>
  <si>
    <t>5、县级应急储备利息、费用补贴</t>
  </si>
  <si>
    <t>6、出售粮食局办公楼返还资金</t>
  </si>
  <si>
    <t>7、企业改制资金</t>
  </si>
  <si>
    <r>
      <t>安州粮食储备公司改制尚有资金缺口9</t>
    </r>
    <r>
      <rPr>
        <sz val="10"/>
        <rFont val="宋体"/>
        <family val="0"/>
      </rPr>
      <t>12万元，主要是个人部分经济补偿金等300万元，欠工程款等612万元。</t>
    </r>
  </si>
  <si>
    <t>交通局 汇总</t>
  </si>
  <si>
    <t>交通局</t>
  </si>
  <si>
    <t>人员经费</t>
  </si>
  <si>
    <t>1、局机关个人部分支出</t>
  </si>
  <si>
    <t>整合上级转移支付安排</t>
  </si>
  <si>
    <t>2、公路站个人部分支出</t>
  </si>
  <si>
    <t>3、农村公路日常养护资金支出</t>
  </si>
  <si>
    <r>
      <t>含县级配套资金2</t>
    </r>
    <r>
      <rPr>
        <sz val="10"/>
        <rFont val="宋体"/>
        <family val="0"/>
      </rPr>
      <t>00万元</t>
    </r>
  </si>
  <si>
    <t>4、监测站人员经费及公用经费支出</t>
  </si>
  <si>
    <t>5、融雪剂专项经费</t>
  </si>
  <si>
    <t>6、公交运营建设资金</t>
  </si>
  <si>
    <t>环保局 汇总</t>
  </si>
  <si>
    <t>环保局</t>
  </si>
  <si>
    <t>3、差补自支及聘用人员工资及保险</t>
  </si>
  <si>
    <t>2016年排污费收入121万元</t>
  </si>
  <si>
    <t>4、环境监测专项经费</t>
  </si>
  <si>
    <t>5、环境监测中心集资建楼借款利息</t>
  </si>
  <si>
    <t>6、垃圾填埋场建设项目前期费用</t>
  </si>
  <si>
    <t>7、环境监测中心管理经费</t>
  </si>
  <si>
    <t>8、污染控制经费</t>
  </si>
  <si>
    <t>9、环境监察经费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</si>
  <si>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、谋划包装2018年项目前期费用</t>
    </r>
  </si>
  <si>
    <t>住建局 汇总</t>
  </si>
  <si>
    <t>住建局</t>
  </si>
  <si>
    <t>3、局机关、产权产籍所、房产管理所非全额供养人员支出</t>
  </si>
  <si>
    <t>4、财政补贴居民住宅供热每平2元</t>
  </si>
  <si>
    <t>5、路灯经费</t>
  </si>
  <si>
    <t>6、污水处理厂运营经费</t>
  </si>
  <si>
    <t>园林局 汇总</t>
  </si>
  <si>
    <t>园林局</t>
  </si>
  <si>
    <t>1、业务经费</t>
  </si>
  <si>
    <r>
      <t>2</t>
    </r>
    <r>
      <rPr>
        <sz val="10"/>
        <rFont val="宋体"/>
        <family val="0"/>
      </rPr>
      <t>016年办公经费10万元，苔山公园管理费13万元。</t>
    </r>
  </si>
  <si>
    <t>城乡建设协调办 汇总</t>
  </si>
  <si>
    <t>城乡建设协调办</t>
  </si>
  <si>
    <r>
      <t>2</t>
    </r>
    <r>
      <rPr>
        <sz val="10"/>
        <rFont val="宋体"/>
        <family val="0"/>
      </rPr>
      <t>016年拨付50.3万元</t>
    </r>
  </si>
  <si>
    <t>城管局 汇总</t>
  </si>
  <si>
    <t>城管局</t>
  </si>
  <si>
    <t>3、自支及聘用人员工资及保险</t>
  </si>
  <si>
    <t>4、城管巡察监管经费</t>
  </si>
  <si>
    <t>5、城管市场化资金</t>
  </si>
  <si>
    <t>6、垃圾处理厂运营经费、粪便处理厂运行经费</t>
  </si>
  <si>
    <t>物价局 汇总</t>
  </si>
  <si>
    <t>物价局</t>
  </si>
  <si>
    <t>3、自支人员工资及保险</t>
  </si>
  <si>
    <t>4、专项经费</t>
  </si>
  <si>
    <t>统计局 汇总</t>
  </si>
  <si>
    <t>统计局</t>
  </si>
  <si>
    <t>3、常规统计及专项调查经费（含第三次农业普查经费）</t>
  </si>
  <si>
    <t>“普查员劳动报酬不低于当地最低工资标准”，由全县1812名普查员，工作45天左右，按每人每月1380元，总计需375万元。</t>
  </si>
  <si>
    <t>科震局 汇总</t>
  </si>
  <si>
    <t>科震局</t>
  </si>
  <si>
    <t>3、中科院隆化工作站和科技创业服务培训费</t>
  </si>
  <si>
    <t>县委、县政府与中科院签订协议</t>
  </si>
  <si>
    <t>4、科技示范地租费</t>
  </si>
  <si>
    <t>县委、县政府与河北农大、海升集团签订协议</t>
  </si>
  <si>
    <t>5、科技专项经费</t>
  </si>
  <si>
    <t>常规性经费</t>
  </si>
  <si>
    <t>6、老年科协经费</t>
  </si>
  <si>
    <t>隆办【2013】7号文件</t>
  </si>
  <si>
    <t>司法局 汇总</t>
  </si>
  <si>
    <t>司法局</t>
  </si>
  <si>
    <t>3、行业纠纷调解委员会经费</t>
  </si>
  <si>
    <t>用于全县人民调解员补助</t>
  </si>
  <si>
    <t>4、法律援助及社区矫正专项经费</t>
  </si>
  <si>
    <t>法律援助22万，社区矫正经费23万</t>
  </si>
  <si>
    <t>财政局 汇总</t>
  </si>
  <si>
    <t>财政局</t>
  </si>
  <si>
    <t>3、综合治税专项经费</t>
  </si>
  <si>
    <t>4、绩效预算改革及财政监督监察专项经费</t>
  </si>
  <si>
    <t>档案局 汇总</t>
  </si>
  <si>
    <t>档案局</t>
  </si>
  <si>
    <t>3、档案业务费（含年鉴编纂出版经费）</t>
  </si>
  <si>
    <t>4、搬入新档案馆费用</t>
  </si>
  <si>
    <t>党校 汇总</t>
  </si>
  <si>
    <t>党校</t>
  </si>
  <si>
    <r>
      <t>含期刊经费6万元，教师培训经费</t>
    </r>
    <r>
      <rPr>
        <sz val="10"/>
        <rFont val="宋体"/>
        <family val="0"/>
      </rPr>
      <t>10万元，运转经费30万元，各类培训费60万元。</t>
    </r>
  </si>
  <si>
    <t>公安局 汇总</t>
  </si>
  <si>
    <t>公安局</t>
  </si>
  <si>
    <t>5、公安特殊队伍保障经费</t>
  </si>
  <si>
    <t>6、国保经费</t>
  </si>
  <si>
    <t>7、巡警经费</t>
  </si>
  <si>
    <t>8、拘留所经费</t>
  </si>
  <si>
    <t>9、看守所经费</t>
  </si>
  <si>
    <t>广播电视台 汇总</t>
  </si>
  <si>
    <t>广播电视台</t>
  </si>
  <si>
    <t>3、艰苦边远广播台站津贴支出</t>
  </si>
  <si>
    <t>4、聘用人员工资及保险</t>
  </si>
  <si>
    <t>5、电台设备维修（护）费</t>
  </si>
  <si>
    <t>编办 汇总</t>
  </si>
  <si>
    <t>编办</t>
  </si>
  <si>
    <t>3、专项业务经费（含中文域名注册管理费）</t>
  </si>
  <si>
    <t>法院 汇总</t>
  </si>
  <si>
    <t>法院</t>
  </si>
  <si>
    <t>3、法警加班补助</t>
  </si>
  <si>
    <t>9名  人社部发（2009）184号文</t>
  </si>
  <si>
    <t>4、法警值勤补助</t>
  </si>
  <si>
    <t>9名  国人部发（2016）81号文</t>
  </si>
  <si>
    <t>5、除法警以外人员</t>
  </si>
  <si>
    <t>人社部发（2013）17号文</t>
  </si>
  <si>
    <t>6、一乡一庭书记员工资及保险</t>
  </si>
  <si>
    <r>
      <t>2</t>
    </r>
    <r>
      <rPr>
        <sz val="10"/>
        <rFont val="宋体"/>
        <family val="0"/>
      </rPr>
      <t>500元/月</t>
    </r>
  </si>
  <si>
    <t>7、一乡一庭办案业务经费</t>
  </si>
  <si>
    <t>25个一乡一庭每庭补助办公经费</t>
  </si>
  <si>
    <t>8、人民陪审员经费</t>
  </si>
  <si>
    <t>除工资项列支常驻庭陪审员工资63.03万元以外经费</t>
  </si>
  <si>
    <t>9、特困群众执行救助专项资金</t>
  </si>
  <si>
    <t>中共隆化县委十三届第二次会议纪要</t>
  </si>
  <si>
    <t>10、教育培训费</t>
  </si>
  <si>
    <t>11、长期驻庭陪审员38人工资及保险</t>
  </si>
  <si>
    <t>12、特殊人员及聘用人员50人工资及80人保险</t>
  </si>
  <si>
    <t>13、掌上法院OA办公系统服务终端服务费</t>
  </si>
  <si>
    <t>14、办案业务经费</t>
  </si>
  <si>
    <t>冀财行（2010）12号文</t>
  </si>
  <si>
    <t>15、案件执行</t>
  </si>
  <si>
    <r>
      <t>冀财行（2010）12号文</t>
    </r>
  </si>
  <si>
    <t>16、全国法院系统书法美术摄影精品邀请展确定在隆化县法院举办</t>
  </si>
  <si>
    <t>中国法官协会</t>
  </si>
  <si>
    <t>17、馆藏档案卷宗加工</t>
  </si>
  <si>
    <t>按照省院要求，将馆藏档案制做成标准化电子商务卷宗进行网上调阅</t>
  </si>
  <si>
    <t>18、保安费、保洁费</t>
  </si>
  <si>
    <t>法院向社会购买服务</t>
  </si>
  <si>
    <t>19、高清数字法庭</t>
  </si>
  <si>
    <t>全院长12个标清数字法庭，2017年改3个高清数字法庭</t>
  </si>
  <si>
    <t>20、机房3级保护</t>
  </si>
  <si>
    <t>省院要求基层法院机房必须达到3级保护</t>
  </si>
  <si>
    <t>21、三方庭审衔接系统</t>
  </si>
  <si>
    <t>法院、检察院、看守所远程审判衔接</t>
  </si>
  <si>
    <t>22、网上卷宗传递平台</t>
  </si>
  <si>
    <t>与公检法实现网上卷宗移送退卷平台</t>
  </si>
  <si>
    <t>23、档案消磁柜</t>
  </si>
  <si>
    <t>4个</t>
  </si>
  <si>
    <t>24、车辆更新</t>
  </si>
  <si>
    <t>更新办案用车辆 6辆</t>
  </si>
  <si>
    <t>25、电脑</t>
  </si>
  <si>
    <t>电脑20台</t>
  </si>
  <si>
    <t>26、笔记本电脑</t>
  </si>
  <si>
    <t>笔记本电脑20台</t>
  </si>
  <si>
    <t>27、扫描仪</t>
  </si>
  <si>
    <t>6台</t>
  </si>
  <si>
    <t>28、办公桌椅、橱柜</t>
  </si>
  <si>
    <t>20套</t>
  </si>
  <si>
    <t>29、档案存储设备</t>
  </si>
  <si>
    <t>2套</t>
  </si>
  <si>
    <t>30、电子签章系统</t>
  </si>
  <si>
    <t>购置彩色打印机30台、软件2套</t>
  </si>
  <si>
    <t>31、法院监控系统升级改造</t>
  </si>
  <si>
    <t>法院监控系统升级改造</t>
  </si>
  <si>
    <t>32、电子大屏幕</t>
  </si>
  <si>
    <t>电子大屏幕1块</t>
  </si>
  <si>
    <t>33、法庭和机关维护</t>
  </si>
  <si>
    <t>基层法庭27、机关维护8、建浴室15、车库维护30</t>
  </si>
  <si>
    <t>34、涉案财物信息管理系统</t>
  </si>
  <si>
    <t>河北省政法委冀政法明传（2016）29号</t>
  </si>
  <si>
    <t>交警大队 汇总</t>
  </si>
  <si>
    <t>交警大队</t>
  </si>
  <si>
    <t>5、聘用110人工资及保险</t>
  </si>
  <si>
    <t>6、道路交通秩序管理业务经费</t>
  </si>
  <si>
    <t>7、道路交通事故处理与预防公用经费</t>
  </si>
  <si>
    <t>8、运输主题源头监管</t>
  </si>
  <si>
    <t>9、道路交通指挥调度管理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</si>
  <si>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、机动车管理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</si>
  <si>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、考试中心建设及管理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</si>
  <si>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、驾驶人管理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</si>
  <si>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、业务网路监管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</si>
  <si>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、综合业务管理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</si>
  <si>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、新增254省道德吉沟新修大桥丁字路口、张隆年接线食品工业园区五岔路口、城镇区建设街与交叉十字路口。设智能交通信号灯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</si>
  <si>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、新增254省道德吉沟新修大桥丁字路口、张隆年接线食品工业园区五岔路口、城镇区建设街与交叉十字路口，安装路口电子警察监控设备</t>
    </r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</si>
  <si>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、对县城区街道施划热熔道路交通标线，在省道及县城区增设和更换及交通标志。</t>
    </r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</si>
  <si>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、县城区新增、更新隔离设施</t>
    </r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</si>
  <si>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、对县城区《智能交通系统》所有设备及国省道交通违法抓拍系统进行维护。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</si>
  <si>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、停车场停车费</t>
    </r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</si>
  <si>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、汤头沟中队改建（与派出所合建）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</si>
  <si>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、新增信号灯和路口电子警察监控设备工程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</si>
  <si>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、新增苔山路口信号灯和路口电子警察监控设备工程</t>
    </r>
  </si>
  <si>
    <t>审批中心 汇总</t>
  </si>
  <si>
    <t>审批中心</t>
  </si>
  <si>
    <t>民宗局 汇总</t>
  </si>
  <si>
    <t>民宗局</t>
  </si>
  <si>
    <t>3、民族宗教事务专项经费</t>
  </si>
  <si>
    <t>政法委 汇总</t>
  </si>
  <si>
    <t>政法委</t>
  </si>
  <si>
    <t>5、精神病人保险及监护人以奖代补经费</t>
  </si>
  <si>
    <t>6、综治专项经费</t>
  </si>
  <si>
    <t>7、铁路护路经费</t>
  </si>
  <si>
    <t>8、政法委维稳经费</t>
  </si>
  <si>
    <t>9、司法救助经费</t>
  </si>
  <si>
    <t>县直工委 汇总</t>
  </si>
  <si>
    <t>县直工委</t>
  </si>
  <si>
    <t>文广局 汇总</t>
  </si>
  <si>
    <t>文广局</t>
  </si>
  <si>
    <t>3、聘用人员工资及保险</t>
  </si>
  <si>
    <t>4、老电影放映员补助</t>
  </si>
  <si>
    <t>5、文化旅游体育事业费及规划费</t>
  </si>
  <si>
    <t>6、东北出口公园绿化及维护费</t>
  </si>
  <si>
    <t>7、文联经费</t>
  </si>
  <si>
    <t>审计局 汇总</t>
  </si>
  <si>
    <t>审计局</t>
  </si>
  <si>
    <t>3、审计业务经费</t>
  </si>
  <si>
    <t>检察院 汇总</t>
  </si>
  <si>
    <t>检察院</t>
  </si>
  <si>
    <t>1、临时聘用人员工资及保险</t>
  </si>
  <si>
    <t>2、社会购买服务人员工资及保险</t>
  </si>
  <si>
    <t>3、检察人员加班补贴</t>
  </si>
  <si>
    <t>4、法警执勤津贴</t>
  </si>
  <si>
    <t>5、服装购置费</t>
  </si>
  <si>
    <t>6、奖励嘉奖</t>
  </si>
  <si>
    <t>7、电子检务工程</t>
  </si>
  <si>
    <t>8、涉案财物信息管理系统</t>
  </si>
  <si>
    <t>9、看守所迁址网工程</t>
  </si>
  <si>
    <t>10、预防基地建设</t>
  </si>
  <si>
    <t>11、业务经费</t>
  </si>
  <si>
    <t>12、举报奖励业务装备</t>
  </si>
  <si>
    <t>13、举报奖励</t>
  </si>
  <si>
    <t>妇联 汇总</t>
  </si>
  <si>
    <t>妇联</t>
  </si>
  <si>
    <t>4、暖阳工程</t>
  </si>
  <si>
    <t>5、和谐家庭奖励</t>
  </si>
  <si>
    <t>信访局 汇总</t>
  </si>
  <si>
    <t>信访局</t>
  </si>
  <si>
    <t>3、信访津贴</t>
  </si>
  <si>
    <t>信访局</t>
  </si>
  <si>
    <t>专项项目</t>
  </si>
  <si>
    <t>4、信访维稳及专项业务经费</t>
  </si>
  <si>
    <t>申请193万元，去年152万元。</t>
  </si>
  <si>
    <t>市场监督管理局 汇总</t>
  </si>
  <si>
    <t>市场监督管理局</t>
  </si>
  <si>
    <t>人员经费</t>
  </si>
  <si>
    <t>1、全额供养人员支出</t>
  </si>
  <si>
    <t>公用经费</t>
  </si>
  <si>
    <t>2、日常运转经费</t>
  </si>
  <si>
    <t>3、自支及聘用人员工资及保险</t>
  </si>
  <si>
    <t>4、工商管理专项</t>
  </si>
  <si>
    <t>5、食品药品安全监管专项经费</t>
  </si>
  <si>
    <t>6、质量技术监督专项经费</t>
  </si>
  <si>
    <t>7、执法办案经费</t>
  </si>
  <si>
    <t>8、政务管理经费</t>
  </si>
  <si>
    <t>统战部 汇总</t>
  </si>
  <si>
    <t>统战部</t>
  </si>
  <si>
    <t>武装部 汇总</t>
  </si>
  <si>
    <t>武装部</t>
  </si>
  <si>
    <t>3、统战部工作经费</t>
  </si>
  <si>
    <t>3、征兵工作经费</t>
  </si>
  <si>
    <t>4、工商联专项公用经费</t>
  </si>
  <si>
    <t>4、国防教育经费</t>
  </si>
  <si>
    <t>奥体中心 汇总</t>
  </si>
  <si>
    <t>奥体中心</t>
  </si>
  <si>
    <t>1、自支1人及聘用人员20人工资及保险</t>
  </si>
  <si>
    <t>2、奥体中心运转经费</t>
  </si>
  <si>
    <t>团县委 汇总</t>
  </si>
  <si>
    <t>团县委</t>
  </si>
  <si>
    <t>3、青年之声平台、会议、培训经费</t>
  </si>
  <si>
    <t>教育局 汇总</t>
  </si>
  <si>
    <t>教育局</t>
  </si>
  <si>
    <t>2、班主任津贴</t>
  </si>
  <si>
    <t>3、寄宿制加班补贴</t>
  </si>
  <si>
    <t>4、高考奖金</t>
  </si>
  <si>
    <t>5、聘用人员工资</t>
  </si>
  <si>
    <t>顶编及临时代课145万元，临时工工资130万元。</t>
  </si>
  <si>
    <t>6、聘用人员保险</t>
  </si>
  <si>
    <r>
      <t>原来5</t>
    </r>
    <r>
      <rPr>
        <sz val="10"/>
        <rFont val="宋体"/>
        <family val="0"/>
      </rPr>
      <t>32人，340人在保险所。现在968人。</t>
    </r>
  </si>
  <si>
    <t>7、高中助学金</t>
  </si>
  <si>
    <t>在校生数2970*20%*2000.00*30%</t>
  </si>
  <si>
    <r>
      <t>8</t>
    </r>
    <r>
      <rPr>
        <sz val="10"/>
        <rFont val="宋体"/>
        <family val="0"/>
      </rPr>
      <t>、高中建档立卡贫困户学生免学杂费资金</t>
    </r>
  </si>
  <si>
    <t>免学费500人*2000元*10%
（免书费500人*300元，住宿费500人*500元）*60%</t>
  </si>
  <si>
    <t>9、职中助学金和免学费补助</t>
  </si>
  <si>
    <t>全日制1-2年级在校生数1600*2000.00*20%</t>
  </si>
  <si>
    <r>
      <t>10</t>
    </r>
    <r>
      <rPr>
        <sz val="10"/>
        <rFont val="宋体"/>
        <family val="0"/>
      </rPr>
      <t>、贫困大学生救助资金</t>
    </r>
  </si>
  <si>
    <t>每年都有的预算指标</t>
  </si>
  <si>
    <r>
      <t>11</t>
    </r>
    <r>
      <rPr>
        <sz val="10"/>
        <rFont val="宋体"/>
        <family val="0"/>
      </rPr>
      <t>、民办代课教师教龄补助县配套资金</t>
    </r>
  </si>
  <si>
    <t>2017年共有1690人领取，按每个人每工作一年到达退休年龄后每月补助20元计算</t>
  </si>
  <si>
    <r>
      <t>12</t>
    </r>
    <r>
      <rPr>
        <sz val="10"/>
        <rFont val="宋体"/>
        <family val="0"/>
      </rPr>
      <t>、义教一补生活费</t>
    </r>
  </si>
  <si>
    <t>贫困寄宿生生活补助，2016年161万元。</t>
  </si>
  <si>
    <r>
      <t>13</t>
    </r>
    <r>
      <rPr>
        <sz val="10"/>
        <rFont val="宋体"/>
        <family val="0"/>
      </rPr>
      <t>、教师节慰问金</t>
    </r>
  </si>
  <si>
    <t>教育局</t>
  </si>
  <si>
    <t>人员经费</t>
  </si>
  <si>
    <r>
      <t>14</t>
    </r>
    <r>
      <rPr>
        <sz val="10"/>
        <rFont val="宋体"/>
        <family val="0"/>
      </rPr>
      <t>、农村教师生活补助资金县配套资金</t>
    </r>
  </si>
  <si>
    <t>全县享受补助农村教师2710人，县负担平均每人每月300元，需813万元。</t>
  </si>
  <si>
    <r>
      <t>15</t>
    </r>
    <r>
      <rPr>
        <sz val="10"/>
        <rFont val="宋体"/>
        <family val="0"/>
      </rPr>
      <t>、县城学校保安工资</t>
    </r>
  </si>
  <si>
    <t>2016年提高最低工资标准到1380元/人/月、养老保险524.2元/月/人、医疗保险272元/人/月、工伤保险57元/人/月，34人计91万元。保安服装及器材等20万元。</t>
  </si>
  <si>
    <r>
      <t>16</t>
    </r>
    <r>
      <rPr>
        <sz val="10"/>
        <rFont val="宋体"/>
        <family val="0"/>
      </rPr>
      <t>、学前资助</t>
    </r>
  </si>
  <si>
    <t>全县幼儿数12475*10%*750.00*30%。</t>
  </si>
  <si>
    <t>公用经费</t>
  </si>
  <si>
    <t>17、局机关公用经费</t>
  </si>
  <si>
    <t>18、学校运转经费</t>
  </si>
  <si>
    <t>学区经费40万元，薄弱学校165万元，保障机制经费县配套392万元。</t>
  </si>
  <si>
    <t>19、一中经费</t>
  </si>
  <si>
    <t>20、职中经费</t>
  </si>
  <si>
    <t>21、进修学校经费</t>
  </si>
  <si>
    <t>22、青少年活动中心运转经费（含会议费用）</t>
  </si>
  <si>
    <r>
      <t>23</t>
    </r>
    <r>
      <rPr>
        <sz val="10"/>
        <rFont val="宋体"/>
        <family val="0"/>
      </rPr>
      <t>、工会经费</t>
    </r>
  </si>
  <si>
    <r>
      <t>24</t>
    </r>
    <r>
      <rPr>
        <sz val="10"/>
        <rFont val="宋体"/>
        <family val="0"/>
      </rPr>
      <t>、福利费</t>
    </r>
  </si>
  <si>
    <r>
      <t>25</t>
    </r>
    <r>
      <rPr>
        <sz val="10"/>
        <rFont val="宋体"/>
        <family val="0"/>
      </rPr>
      <t>、学前教育经费</t>
    </r>
  </si>
  <si>
    <t>国务院关于当前发展学前教育的若干意见（国发[2010]41号）</t>
  </si>
  <si>
    <r>
      <t>26</t>
    </r>
    <r>
      <rPr>
        <sz val="10"/>
        <rFont val="宋体"/>
        <family val="0"/>
      </rPr>
      <t>、特教经费</t>
    </r>
  </si>
  <si>
    <t>现有学生26名每人经费标准为685*15*26＝267150</t>
  </si>
  <si>
    <t>27、职业教育经费</t>
  </si>
  <si>
    <t>28、教师培训经费</t>
  </si>
  <si>
    <t>专项项目</t>
  </si>
  <si>
    <r>
      <t>29</t>
    </r>
    <r>
      <rPr>
        <sz val="10"/>
        <rFont val="宋体"/>
        <family val="0"/>
      </rPr>
      <t>、城域网租赁费</t>
    </r>
  </si>
  <si>
    <t>供销社 汇总</t>
  </si>
  <si>
    <t>供销社</t>
  </si>
  <si>
    <t>1、全额供养人员支出</t>
  </si>
  <si>
    <t>公用经费</t>
  </si>
  <si>
    <t>2、日常运转经费</t>
  </si>
  <si>
    <t>专项项目</t>
  </si>
  <si>
    <t>3、农业政策性担保中心及农村产权交易经费</t>
  </si>
  <si>
    <t>4、供销社破产企业遗属生活费</t>
  </si>
  <si>
    <t>5、办公用房维修资金</t>
  </si>
  <si>
    <t>安监局 汇总</t>
  </si>
  <si>
    <t>安监局</t>
  </si>
  <si>
    <t>3、安全生产监管监察津贴</t>
  </si>
  <si>
    <t>4、应急指挥中心光纤租赁费</t>
  </si>
  <si>
    <t>5、安全生产专项经费</t>
  </si>
  <si>
    <t>6、订阅《中国安全生产报》《河北安全生产杂志》</t>
  </si>
  <si>
    <t>发改局 汇总</t>
  </si>
  <si>
    <t>发改局</t>
  </si>
  <si>
    <t>人员经费</t>
  </si>
  <si>
    <t>3、办公楼运行经费</t>
  </si>
  <si>
    <t>国土局 汇总</t>
  </si>
  <si>
    <t>国土局</t>
  </si>
  <si>
    <t>3、自支及聘用人员工资及保险</t>
  </si>
  <si>
    <t>不足部分通过存量资金解决。</t>
  </si>
  <si>
    <t>林管处 汇总</t>
  </si>
  <si>
    <t>林管处</t>
  </si>
  <si>
    <t>3、专项业务费</t>
  </si>
  <si>
    <t>4、10个林场支出</t>
  </si>
  <si>
    <t>林业局 汇总</t>
  </si>
  <si>
    <t>林业局</t>
  </si>
  <si>
    <t>3、扑火队人员80人工资及保险</t>
  </si>
  <si>
    <t>4、差补自支、聘用人员工资及保险</t>
  </si>
  <si>
    <t>5、林政办案经费</t>
  </si>
  <si>
    <t>6、森林病虫害监测防治费</t>
  </si>
  <si>
    <t>7、林业区域站专项经费</t>
  </si>
  <si>
    <t>8、东山公园地租</t>
  </si>
  <si>
    <t>9、创森办经费</t>
  </si>
  <si>
    <t>10、植被恢复费支出</t>
  </si>
  <si>
    <t>下洼子苗圃 汇总</t>
  </si>
  <si>
    <t>下洼子苗圃</t>
  </si>
  <si>
    <t>1、个人部分工资及保险</t>
  </si>
  <si>
    <t>2、苗圃地租</t>
  </si>
  <si>
    <t>农牧局 汇总</t>
  </si>
  <si>
    <t>农牧局</t>
  </si>
  <si>
    <t>3、基层区域站经费</t>
  </si>
  <si>
    <t>农牧系统农业技术推广体系改革实施</t>
  </si>
  <si>
    <t>4、动物防疫经费</t>
  </si>
  <si>
    <t>《动物防疫法》</t>
  </si>
  <si>
    <t>5、农产品质量安全检测费</t>
  </si>
  <si>
    <t>《农产品质量》</t>
  </si>
  <si>
    <t>6、奶牛、羊布病净化费</t>
  </si>
  <si>
    <t>水务局 汇总</t>
  </si>
  <si>
    <t>水务局</t>
  </si>
  <si>
    <t>3、聘用人员72人工资及保险</t>
  </si>
  <si>
    <t>4、自支人员51人工资及保险</t>
  </si>
  <si>
    <t>5、防汛物资储备</t>
  </si>
  <si>
    <t>6、农业技术推广基层水利站经费</t>
  </si>
  <si>
    <t>7、橡胶坝渗水补偿</t>
  </si>
  <si>
    <t>8、再生能源协会经费</t>
  </si>
  <si>
    <t>9、橡胶坝运行与维护</t>
  </si>
  <si>
    <t>残联 汇总</t>
  </si>
  <si>
    <t>残联</t>
  </si>
  <si>
    <t>4、残疾人就业服务</t>
  </si>
  <si>
    <t>5、残疾人事业费</t>
  </si>
  <si>
    <t>7、救助贫困残疾儿童康复任务资金</t>
  </si>
  <si>
    <t>县本级配套</t>
  </si>
  <si>
    <t>8、残疾人无障碍改造</t>
  </si>
  <si>
    <t>9、残疾人社会养老保险补贴</t>
  </si>
  <si>
    <t>2015年代扣残保金257万元，地税代征126万元。</t>
  </si>
  <si>
    <t>10、残疾人基本服务状况和需求信息数据动态更新</t>
  </si>
  <si>
    <t>11、扶持城乡残疾人自主创业和小额贷款贴息</t>
  </si>
  <si>
    <t>12、残疾人职业培训和职业康复</t>
  </si>
  <si>
    <t>13、上缴省市残联就业保障金20%</t>
  </si>
  <si>
    <t>14、考入高等院校贫困残疾大学生及残疾家庭子女大学生补助</t>
  </si>
  <si>
    <t>15、购置残疾人辅助器具</t>
  </si>
  <si>
    <t>16、农村残疾人实用技术培训</t>
  </si>
  <si>
    <t>17、生活困难残疾人救济补助</t>
  </si>
  <si>
    <t>18、残疾人康复示范站建设</t>
  </si>
  <si>
    <t>老干部局 汇总</t>
  </si>
  <si>
    <t>老干部局</t>
  </si>
  <si>
    <t>3、聘用人员工资及保险</t>
  </si>
  <si>
    <t>4、离休干部药费</t>
  </si>
  <si>
    <t>5、离退休干部特需经费</t>
  </si>
  <si>
    <t>6、关工委专项经费</t>
  </si>
  <si>
    <t>民政局 汇总</t>
  </si>
  <si>
    <t>民政局</t>
  </si>
  <si>
    <t>3、殡葬管理所13个自支、5个聘用人员个人部分支出</t>
  </si>
  <si>
    <t>4、民政保障资金</t>
  </si>
  <si>
    <t>5、民政事业费</t>
  </si>
  <si>
    <t>6、敬老院管理人员工资补助</t>
  </si>
  <si>
    <t>7、肇事肇祸精神病人医疗救助</t>
  </si>
  <si>
    <t>8、“八一”、春节慰问资金</t>
  </si>
  <si>
    <t>9、义务兵家庭优待金及社会救济县配套</t>
  </si>
  <si>
    <t>10、自主就业退役士兵一次性经济补助</t>
  </si>
  <si>
    <t>11、高龄老人生活补贴</t>
  </si>
  <si>
    <t>人社局 汇总</t>
  </si>
  <si>
    <t>人社局</t>
  </si>
  <si>
    <t>10、城乡养老保险所经费</t>
  </si>
  <si>
    <t>11、财政对城乡居民基本养老保险基金的补助（县级参保补贴）</t>
  </si>
  <si>
    <t>冀人社规[2016]3号。</t>
  </si>
  <si>
    <t>12、财政对城乡居民基本养老保险基金的补助（县级基础养老金补贴）</t>
  </si>
  <si>
    <t>隆组字[2013]23号。</t>
  </si>
  <si>
    <r>
      <t>1</t>
    </r>
    <r>
      <rPr>
        <sz val="10"/>
        <color indexed="8"/>
        <rFont val="宋体"/>
        <family val="0"/>
      </rPr>
      <t>2、慈善总会经费</t>
    </r>
  </si>
  <si>
    <t>13、在职村干部养老保险</t>
  </si>
  <si>
    <t>隆政办[2010]171号。</t>
  </si>
  <si>
    <r>
      <t>1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、再就业本级配套资金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</si>
  <si>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、县社及外贸人员工资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</si>
  <si>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、劳动仲裁经费</t>
    </r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</si>
  <si>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、财政对机关事业养老保险代发事业人员13月工资及精神文明奖</t>
    </r>
  </si>
  <si>
    <r>
      <t>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、财政对机关事业养老保险所代发企业机关人员、离休人员13月工资及取暖费、军转干部补贴</t>
    </r>
  </si>
  <si>
    <r>
      <t>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、社会保险所县财政补贴收入</t>
    </r>
  </si>
  <si>
    <t>20、城乡医疗保险县级配套</t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</si>
  <si>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、基本医疗保险生育保险财政补助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</si>
  <si>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、公费医疗保险财政补助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</si>
  <si>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、公务员补助</t>
    </r>
  </si>
  <si>
    <t>3、劳动服务公司及聘用人员工资及保险</t>
  </si>
  <si>
    <t>4、新农保网络租赁费及省软件服务费</t>
  </si>
  <si>
    <t>5、社会保险所经费</t>
  </si>
  <si>
    <t>6、医疗保险所经费</t>
  </si>
  <si>
    <t>7、失业保险所经费</t>
  </si>
  <si>
    <t>8、居民医保所经费</t>
  </si>
  <si>
    <t>9、就业局经费</t>
  </si>
  <si>
    <t>茅荆坝自然保护区管理处 汇总</t>
  </si>
  <si>
    <t>茅荆坝自然保护区管理处</t>
  </si>
  <si>
    <t>1、日常运转经费</t>
  </si>
  <si>
    <t>2、茅荆坝国家级自然保护区二期项目争取申报前期费用</t>
  </si>
  <si>
    <t>3、热河皇家温泉旅游区管委会开展温泉旅游区招商引资工作费</t>
  </si>
  <si>
    <t>工会 汇总</t>
  </si>
  <si>
    <t>工会</t>
  </si>
  <si>
    <t>3、工会经费</t>
  </si>
  <si>
    <t>武警中队 汇总</t>
  </si>
  <si>
    <t>武警中队</t>
  </si>
  <si>
    <t>专项经费</t>
  </si>
  <si>
    <t>消防大队 汇总</t>
  </si>
  <si>
    <t>消防大队</t>
  </si>
  <si>
    <t>1、消防员工资、保险及伙食费</t>
  </si>
  <si>
    <t>2、消防业务经费（含油修费、器材购置费）</t>
  </si>
  <si>
    <t>卫计局 汇总</t>
  </si>
  <si>
    <t>卫计局</t>
  </si>
  <si>
    <t>4、城镇无业居民独生子女父母奖励</t>
  </si>
  <si>
    <t>400人*120元=48000</t>
  </si>
  <si>
    <t>5、农村独生子女父母奖励</t>
  </si>
  <si>
    <t>3500人*120元=42000</t>
  </si>
  <si>
    <t>7、独生子女伤残、死亡家庭救助资金</t>
  </si>
  <si>
    <t>8、计划生育家庭特别扶助</t>
  </si>
  <si>
    <t>9、农村部分计划生育家庭奖励扶助</t>
  </si>
  <si>
    <t>10、计生后遗症药费补助</t>
  </si>
  <si>
    <t>11、救助公益金</t>
  </si>
  <si>
    <t>全县总人口人均1元</t>
  </si>
  <si>
    <t>12、免费孕前优生健康检查补助</t>
  </si>
  <si>
    <t>13、无支付能力和破产企业独生子女父母退休后一次性奖励</t>
  </si>
  <si>
    <t>预计130人*3000元</t>
  </si>
  <si>
    <t>14、农村已婚育龄妇女生殖健康检查</t>
  </si>
  <si>
    <t>15、计划生育基本技术服务</t>
  </si>
  <si>
    <t>16、婚前医学检查</t>
  </si>
  <si>
    <t>17、村级药品零差率补助人均8元</t>
  </si>
  <si>
    <t>含上级专款354708人*8元</t>
  </si>
  <si>
    <t>17、县级公立医院改革</t>
  </si>
  <si>
    <t>含上级专款</t>
  </si>
  <si>
    <t>18、基本公共卫生经费</t>
  </si>
  <si>
    <t>含上级专款。乡镇卫生院52%.人均21.6元</t>
  </si>
  <si>
    <t>19、招聘计生技术服务人员工资及保险</t>
  </si>
  <si>
    <t>20、退休村医工资</t>
  </si>
  <si>
    <t>每人每月500元，附表</t>
  </si>
  <si>
    <t>21、一体化办医乡村医生养老保险</t>
  </si>
  <si>
    <t>22、退休乡村医生养老保险</t>
  </si>
  <si>
    <t>480元每人每年，附表</t>
  </si>
  <si>
    <t>23、新生儿免疫接种规划</t>
  </si>
  <si>
    <t>24、结核病防治</t>
  </si>
  <si>
    <t>25、艾滋病防治</t>
  </si>
  <si>
    <t>26、卫生应急经费</t>
  </si>
  <si>
    <t>27、赤脚医生补贴</t>
  </si>
  <si>
    <t>28、卫生幼儿园人员经费</t>
  </si>
  <si>
    <t>乡镇卫生院 汇总</t>
  </si>
  <si>
    <t>乡镇卫生院</t>
  </si>
  <si>
    <t>1、个人部分支出</t>
  </si>
  <si>
    <t>整合上级转移支付安排</t>
  </si>
  <si>
    <t>2、运转经费</t>
  </si>
  <si>
    <t>公立医院 汇总</t>
  </si>
  <si>
    <t>公立医院</t>
  </si>
  <si>
    <t>二院</t>
  </si>
  <si>
    <t>妇幼</t>
  </si>
  <si>
    <t>县医院支出</t>
  </si>
  <si>
    <t>中医院支出</t>
  </si>
  <si>
    <t>政府招待所 汇总</t>
  </si>
  <si>
    <t>政府招待所</t>
  </si>
  <si>
    <t>个人部分支出</t>
  </si>
  <si>
    <t>安州街道 汇总</t>
  </si>
  <si>
    <t>安州街道</t>
  </si>
  <si>
    <t>3、信访维稳经费、计生、武装、消防经费</t>
  </si>
  <si>
    <t>4、社区经费</t>
  </si>
  <si>
    <t>乡镇支出 汇总</t>
  </si>
  <si>
    <t>乡镇支出</t>
  </si>
  <si>
    <t>2、自支及临时工定额补助</t>
  </si>
  <si>
    <t>3、维持运转经费</t>
  </si>
  <si>
    <t>4、防火、防汛经费</t>
  </si>
  <si>
    <t>5、维稳综治经费</t>
  </si>
  <si>
    <t>6、安全生产</t>
  </si>
  <si>
    <t>村级支出 汇总</t>
  </si>
  <si>
    <t>村级支出</t>
  </si>
  <si>
    <t>1、在职村书记、村主任工资</t>
  </si>
  <si>
    <t>2、其他村干部工资</t>
  </si>
  <si>
    <t>3、离任村干部补贴</t>
  </si>
  <si>
    <t>4、村级组织活动场所建设资金</t>
  </si>
  <si>
    <t>5、村干部养老保险</t>
  </si>
  <si>
    <t>6、村民小组长误工补贴</t>
  </si>
  <si>
    <t>7、村级公用经费</t>
  </si>
  <si>
    <t>8、基础设施维修、村务活动经费</t>
  </si>
  <si>
    <t>9、10类村级特殊人员业务经费</t>
  </si>
  <si>
    <t>财政预留 汇总</t>
  </si>
  <si>
    <t>财政预留</t>
  </si>
  <si>
    <t>1、工资晋档升级</t>
  </si>
  <si>
    <t>2、乡镇税收超收奖励</t>
  </si>
  <si>
    <t>3、重点税源区财力保障基金</t>
  </si>
  <si>
    <t>4、机关事业单位工作人员奖励</t>
  </si>
  <si>
    <t>5、精神文明单位奖励</t>
  </si>
  <si>
    <t>6、个人取暖费提标（从每人每年1500元提高到2000元）</t>
  </si>
  <si>
    <t>7、财政投资评审费</t>
  </si>
  <si>
    <t>8、车辆保险费</t>
  </si>
  <si>
    <t>9、预备费</t>
  </si>
  <si>
    <t>10、预留调资等费用</t>
  </si>
  <si>
    <t>11、国税、地税、财政组织收入经费及人行金库代办业务经费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</si>
  <si>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、特困慰问资金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</si>
  <si>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、山水林田湖规划编制经费</t>
    </r>
  </si>
  <si>
    <r>
      <t>14</t>
    </r>
    <r>
      <rPr>
        <sz val="10"/>
        <rFont val="宋体"/>
        <family val="0"/>
      </rPr>
      <t>、重大项目前期费</t>
    </r>
  </si>
  <si>
    <t>提前下达 汇总</t>
  </si>
  <si>
    <t>提前下达</t>
  </si>
  <si>
    <t>提前下达专项转移支付资金</t>
  </si>
  <si>
    <r>
      <t>含上年结转支出2</t>
    </r>
    <r>
      <rPr>
        <sz val="10"/>
        <rFont val="宋体"/>
        <family val="0"/>
      </rPr>
      <t>380万元</t>
    </r>
  </si>
  <si>
    <t>表十一</t>
  </si>
  <si>
    <t>2017年公共财政预算支出说明</t>
  </si>
  <si>
    <t>单位：万元</t>
  </si>
  <si>
    <t>项           目</t>
  </si>
  <si>
    <t>项        目</t>
  </si>
  <si>
    <t>项         目</t>
  </si>
  <si>
    <t>项          目</t>
  </si>
  <si>
    <t>项         目</t>
  </si>
  <si>
    <t>项         目</t>
  </si>
  <si>
    <t xml:space="preserve">        其中：国税部门征收</t>
  </si>
  <si>
    <t xml:space="preserve">        其中：地税部门征收</t>
  </si>
  <si>
    <t>应急处突大队共80人，年个人部分358.4万元（20人月工资标准为2695元；60人月工资标准为2200元）；金盾保安公司自收自支人员38人，年个人部分支出271.65万元；聘用文职人员15人，年工资及保险共60.6万元。</t>
  </si>
  <si>
    <t>二、年终结余</t>
  </si>
  <si>
    <t>县委办</t>
  </si>
  <si>
    <t>人大</t>
  </si>
  <si>
    <t>政府办</t>
  </si>
  <si>
    <t>政协</t>
  </si>
  <si>
    <t>组织部</t>
  </si>
  <si>
    <t>宣传部</t>
  </si>
  <si>
    <t>纪委</t>
  </si>
  <si>
    <t>农工委</t>
  </si>
  <si>
    <t>扶贫办</t>
  </si>
  <si>
    <t>开发办</t>
  </si>
  <si>
    <t>森林公安局</t>
  </si>
  <si>
    <t>气象局</t>
  </si>
  <si>
    <t>公共资源交易中心</t>
  </si>
  <si>
    <t>工信局</t>
  </si>
  <si>
    <t>工业园区</t>
  </si>
  <si>
    <t>商务局</t>
  </si>
  <si>
    <t>粮食局</t>
  </si>
  <si>
    <t>交通局</t>
  </si>
  <si>
    <t>环保局</t>
  </si>
  <si>
    <t>住建局</t>
  </si>
  <si>
    <t>园林局</t>
  </si>
  <si>
    <t>城乡建设协调办</t>
  </si>
  <si>
    <t>城管局</t>
  </si>
  <si>
    <t>物价局</t>
  </si>
  <si>
    <t>统计局</t>
  </si>
  <si>
    <t>科震局</t>
  </si>
  <si>
    <t>司法局</t>
  </si>
  <si>
    <t>财政局</t>
  </si>
  <si>
    <t>档案局</t>
  </si>
  <si>
    <t>党校</t>
  </si>
  <si>
    <t>公安局</t>
  </si>
  <si>
    <t>广播电视台</t>
  </si>
  <si>
    <t>编办</t>
  </si>
  <si>
    <t>法院</t>
  </si>
  <si>
    <t>交警大队</t>
  </si>
  <si>
    <t>审批中心</t>
  </si>
  <si>
    <t>民宗局</t>
  </si>
  <si>
    <t>政法委</t>
  </si>
  <si>
    <t>县直工委</t>
  </si>
  <si>
    <t>文广局</t>
  </si>
  <si>
    <t>审计局</t>
  </si>
  <si>
    <t>检察院</t>
  </si>
  <si>
    <t>妇联</t>
  </si>
  <si>
    <t>信访局</t>
  </si>
  <si>
    <t>市场监督管理局</t>
  </si>
  <si>
    <t>统战部</t>
  </si>
  <si>
    <t>武装部</t>
  </si>
  <si>
    <t>奥体中心</t>
  </si>
  <si>
    <t>团县委</t>
  </si>
  <si>
    <t>教育局</t>
  </si>
  <si>
    <t>供销社</t>
  </si>
  <si>
    <t>安监局</t>
  </si>
  <si>
    <t>发改局</t>
  </si>
  <si>
    <t>国土局</t>
  </si>
  <si>
    <t>林管处</t>
  </si>
  <si>
    <t>林业局</t>
  </si>
  <si>
    <t>下洼子苗圃</t>
  </si>
  <si>
    <t>农牧局</t>
  </si>
  <si>
    <t>水务局</t>
  </si>
  <si>
    <t>残联</t>
  </si>
  <si>
    <t>老干部局</t>
  </si>
  <si>
    <t>民政局</t>
  </si>
  <si>
    <t>人社局</t>
  </si>
  <si>
    <t>茅荆坝自然保护区管理处</t>
  </si>
  <si>
    <t>工会</t>
  </si>
  <si>
    <t>武警中队</t>
  </si>
  <si>
    <t>消防大队</t>
  </si>
  <si>
    <t>卫计局</t>
  </si>
  <si>
    <t>乡镇卫生院</t>
  </si>
  <si>
    <t>公立医院</t>
  </si>
  <si>
    <t>政府招待所</t>
  </si>
  <si>
    <t>安州街道</t>
  </si>
  <si>
    <t>乡镇支出</t>
  </si>
  <si>
    <t>村级支出</t>
  </si>
  <si>
    <t>财政预留</t>
  </si>
  <si>
    <t>提前下达</t>
  </si>
  <si>
    <t>一般公共预算安排</t>
  </si>
  <si>
    <t>非税收入
安排</t>
  </si>
  <si>
    <t>预算内
拨款</t>
  </si>
  <si>
    <t>提前下达
转移支付
资金</t>
  </si>
  <si>
    <t>纳入财政
专户管理
收费安排</t>
  </si>
  <si>
    <t>一般公共
预算</t>
  </si>
  <si>
    <t>收入合计</t>
  </si>
  <si>
    <t>2017年部门支出安排情况表</t>
  </si>
  <si>
    <t>表十一</t>
  </si>
  <si>
    <t>2017年公共财政预算支出说明</t>
  </si>
  <si>
    <t>单位：万元</t>
  </si>
  <si>
    <t>预算
编码</t>
  </si>
  <si>
    <t>部门名称</t>
  </si>
  <si>
    <t>类别</t>
  </si>
  <si>
    <t>项目支出名称</t>
  </si>
  <si>
    <t>小计</t>
  </si>
  <si>
    <t>预算内拨款</t>
  </si>
  <si>
    <t>非税收入安排</t>
  </si>
  <si>
    <t>纳入财政专户管理收费安排</t>
  </si>
  <si>
    <t>经营及其他收入安排</t>
  </si>
  <si>
    <t>提前下达转移支付资金</t>
  </si>
  <si>
    <r>
      <t>2</t>
    </r>
    <r>
      <rPr>
        <sz val="10"/>
        <rFont val="宋体"/>
        <family val="0"/>
      </rPr>
      <t>015年预算
安排</t>
    </r>
  </si>
  <si>
    <t>2016年支付金额</t>
  </si>
  <si>
    <r>
      <t>2</t>
    </r>
    <r>
      <rPr>
        <sz val="10"/>
        <rFont val="宋体"/>
        <family val="0"/>
      </rPr>
      <t>016年预算
执行</t>
    </r>
  </si>
  <si>
    <t>政策依据</t>
  </si>
  <si>
    <t>其中：人员经费</t>
  </si>
  <si>
    <t>公用经费</t>
  </si>
  <si>
    <t>专项项目</t>
  </si>
  <si>
    <t>县委办小计</t>
  </si>
  <si>
    <t>县委办</t>
  </si>
  <si>
    <t>人员经费</t>
  </si>
  <si>
    <t>1、全额供养人员支出</t>
  </si>
  <si>
    <t>2、日常运转经费</t>
  </si>
  <si>
    <t>专项小计</t>
  </si>
  <si>
    <t>专项项目</t>
  </si>
  <si>
    <t>3、保密工作、保密科技监管及密码通信、管理</t>
  </si>
  <si>
    <t>4、督查、督办及目标任务分解考核</t>
  </si>
  <si>
    <t>5、对邪教人员防范控制</t>
  </si>
  <si>
    <t>6、老区建设促进工作</t>
  </si>
  <si>
    <r>
      <t>7、</t>
    </r>
    <r>
      <rPr>
        <sz val="10"/>
        <rFont val="宋体"/>
        <family val="0"/>
      </rPr>
      <t>专项运行经费</t>
    </r>
  </si>
  <si>
    <t>2016年455万元、2015年328万元、2014年466万元。</t>
  </si>
  <si>
    <t>人大小计</t>
  </si>
  <si>
    <t>人大</t>
  </si>
  <si>
    <t>3、日常会议（主任会、常委会）经费</t>
  </si>
  <si>
    <t>4、日常办公用品及耗材购置费</t>
  </si>
  <si>
    <t>5、人大代表活动（视察、调研、检查和考察）经费</t>
  </si>
  <si>
    <t>2016年88万元，2015年30万元，2014年63.5万元。</t>
  </si>
  <si>
    <t>6、人大代表培训经费</t>
  </si>
  <si>
    <t>7、换届选举经费</t>
  </si>
  <si>
    <t>2011年20万元</t>
  </si>
  <si>
    <t>8、人代会会议费</t>
  </si>
  <si>
    <t>2015年45万元</t>
  </si>
  <si>
    <t>9、办公楼维修及设备购置费</t>
  </si>
  <si>
    <t>10、人大代表官方网络平台和人大代表工作平台建设经费</t>
  </si>
  <si>
    <t>11、《人大志》印刷费</t>
  </si>
  <si>
    <t>以前年度10万元</t>
  </si>
  <si>
    <t>政府办小计</t>
  </si>
  <si>
    <t>政府办</t>
  </si>
  <si>
    <t>公用经费</t>
  </si>
  <si>
    <t>3、政府网站系统维护及设备购置</t>
  </si>
  <si>
    <t>4、专项运行经费</t>
  </si>
  <si>
    <t>2016年478万元，2015年718万元，2014年831万元。</t>
  </si>
  <si>
    <t>政协小计</t>
  </si>
  <si>
    <t>政协</t>
  </si>
  <si>
    <t>3、政协全会会议费</t>
  </si>
  <si>
    <t>2015年45.8万元</t>
  </si>
  <si>
    <t>4、政协委员培训及刊物费</t>
  </si>
  <si>
    <t>5、考察费</t>
  </si>
  <si>
    <t>6、文史资料编辑出版费</t>
  </si>
  <si>
    <t>7、办公设备购置费</t>
  </si>
  <si>
    <t>8、办公楼维修资金</t>
  </si>
  <si>
    <t>组织部小计</t>
  </si>
  <si>
    <t>组织部</t>
  </si>
  <si>
    <t>3、精准脱贫驻村干部管理办公室经费</t>
  </si>
  <si>
    <t>4、县乡党委人大政府换届工作经费</t>
  </si>
  <si>
    <t>2011年10万元</t>
  </si>
  <si>
    <t>5、精准扶贫驻村工作组工作经费</t>
  </si>
  <si>
    <t>县100个工作组，美丽乡村16个工作组，每个组5万元。</t>
  </si>
  <si>
    <t>6、老党员生活补贴</t>
  </si>
  <si>
    <t>7、党内互助关怀帮扶基金</t>
  </si>
  <si>
    <t>8、大学生到村任职人员工资</t>
  </si>
  <si>
    <t>9、远程教育网络运行费用</t>
  </si>
  <si>
    <t>10、乡科级干部选学及党代表人大代表培训工作经费</t>
  </si>
  <si>
    <t>11、七一表彰经费</t>
  </si>
  <si>
    <t>12、人才工作经费</t>
  </si>
  <si>
    <t>2015年支付27万元</t>
  </si>
  <si>
    <t>宣传部小计</t>
  </si>
  <si>
    <t>宣传部</t>
  </si>
  <si>
    <t>3、互联网信息管理、舆情信息监控及对外宣传经费</t>
  </si>
  <si>
    <t>冀宣文（2016）26号</t>
  </si>
  <si>
    <t>4、隆化周讯及精神文明创建活动经费</t>
  </si>
  <si>
    <t>5、文化宣传和县委理论中心组学习经费</t>
  </si>
  <si>
    <t>6、《承德日报》专版费</t>
  </si>
  <si>
    <t>纪委小计</t>
  </si>
  <si>
    <t>纪委</t>
  </si>
  <si>
    <t>3、监督执纪问责管理系统</t>
  </si>
  <si>
    <t>4、廉情监测系统开发及维护</t>
  </si>
  <si>
    <t>5、纪检监察网</t>
  </si>
  <si>
    <t>6、纪检监察系统涉密网络</t>
  </si>
  <si>
    <t>7、监察局专案项目</t>
  </si>
  <si>
    <t>农工委小计</t>
  </si>
  <si>
    <t>农工委</t>
  </si>
  <si>
    <t>3、美丽乡村建设经费</t>
  </si>
  <si>
    <t>4、品牌建设经费</t>
  </si>
  <si>
    <t>宣传推介特色农产品；申报地理标志证明商标经费。</t>
  </si>
  <si>
    <t>扶贫办小计</t>
  </si>
  <si>
    <t>扶贫办</t>
  </si>
  <si>
    <t>3、扶贫专项经费</t>
  </si>
  <si>
    <t>开发办小计</t>
  </si>
  <si>
    <t>开发办</t>
  </si>
  <si>
    <t>3、农业开发项目事业费</t>
  </si>
  <si>
    <t>森林公安局小计</t>
  </si>
  <si>
    <t>森林公安局</t>
  </si>
  <si>
    <t>3、执勤津贴</t>
  </si>
  <si>
    <t>4、加班补贴</t>
  </si>
  <si>
    <t>5、聘用人员工资及保险</t>
  </si>
  <si>
    <t>6、聘用人员服装和办公经费</t>
  </si>
  <si>
    <t>气象局小计</t>
  </si>
  <si>
    <t>气象局</t>
  </si>
  <si>
    <t>1、人工影响天气</t>
  </si>
  <si>
    <t>2、气象灾害防御</t>
  </si>
  <si>
    <t>公共资源交易中心小计</t>
  </si>
  <si>
    <t>公共资源交易中心</t>
  </si>
  <si>
    <t>1、专项经费</t>
  </si>
  <si>
    <t>工信局小计</t>
  </si>
  <si>
    <t>工信局</t>
  </si>
  <si>
    <t>2、苔山煤矿安置经费</t>
  </si>
  <si>
    <t>3、工业卫生所安置经费</t>
  </si>
  <si>
    <t>4、日常运转经费</t>
  </si>
  <si>
    <t>工业园区小计</t>
  </si>
  <si>
    <t>工业园区</t>
  </si>
  <si>
    <t>3、专项业务经费</t>
  </si>
  <si>
    <t>商务局小计</t>
  </si>
  <si>
    <t>商务局</t>
  </si>
  <si>
    <t>3、临时人员及退休人员社会保险所统筹项目外支出</t>
  </si>
  <si>
    <t>4、商业卫生所工资及保险</t>
  </si>
  <si>
    <t>5、破产改制企业遗属补助费</t>
  </si>
  <si>
    <t>6、商务活动经费</t>
  </si>
  <si>
    <t>粮食局小计</t>
  </si>
  <si>
    <t>粮食局</t>
  </si>
  <si>
    <t>3、临时人员工资</t>
  </si>
  <si>
    <t>4、粮食行政执法专项经费</t>
  </si>
  <si>
    <t>5、县级应急储备利息、费用补贴</t>
  </si>
  <si>
    <t>6、出售粮食局办公楼返还资金</t>
  </si>
  <si>
    <t>7、企业改制资金</t>
  </si>
  <si>
    <r>
      <t>安州粮食储备公司改制尚有资金缺口9</t>
    </r>
    <r>
      <rPr>
        <sz val="10"/>
        <rFont val="宋体"/>
        <family val="0"/>
      </rPr>
      <t>12万元，主要是个人部分经济补偿金等300万元，欠工程款等612万元。</t>
    </r>
  </si>
  <si>
    <t>交通局小计</t>
  </si>
  <si>
    <t>交通局</t>
  </si>
  <si>
    <t>人员经费</t>
  </si>
  <si>
    <t>1、局机关个人部分支出</t>
  </si>
  <si>
    <t>整合上级转移支付安排</t>
  </si>
  <si>
    <t>2、公路站个人部分支出</t>
  </si>
  <si>
    <t>3、农村公路日常养护资金支出</t>
  </si>
  <si>
    <r>
      <t>含县级配套资金2</t>
    </r>
    <r>
      <rPr>
        <sz val="10"/>
        <rFont val="宋体"/>
        <family val="0"/>
      </rPr>
      <t>00万元</t>
    </r>
  </si>
  <si>
    <t>4、监测站人员经费及公用经费支出</t>
  </si>
  <si>
    <t>5、融雪剂专项经费</t>
  </si>
  <si>
    <t>6、公交运营建设资金</t>
  </si>
  <si>
    <t>7、治超专项经费</t>
  </si>
  <si>
    <t>环保局小计</t>
  </si>
  <si>
    <t>环保局</t>
  </si>
  <si>
    <t>3、差补自支及聘用人员工资及保险</t>
  </si>
  <si>
    <t>2016年排污费收入121万元</t>
  </si>
  <si>
    <t>4、环境监测专项经费</t>
  </si>
  <si>
    <t>5、环境监测中心集资建楼借款利息</t>
  </si>
  <si>
    <t>6、垃圾填埋场建设项目前期费用</t>
  </si>
  <si>
    <t>7、环境监测中心管理经费</t>
  </si>
  <si>
    <t>8、污染控制经费</t>
  </si>
  <si>
    <t>9、环境监察经费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</si>
  <si>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、谋划包装2018年项目前期费用</t>
    </r>
  </si>
  <si>
    <t>住建局小计</t>
  </si>
  <si>
    <t>住建局</t>
  </si>
  <si>
    <t>人员经费</t>
  </si>
  <si>
    <t>1、全额供养人员支出</t>
  </si>
  <si>
    <t>公用经费</t>
  </si>
  <si>
    <t>2、日常运转经费</t>
  </si>
  <si>
    <t>3、局机关、产权产籍所、房产管理所非全额供养人员支出</t>
  </si>
  <si>
    <t>专项小计</t>
  </si>
  <si>
    <t>专项项目</t>
  </si>
  <si>
    <t>4、财政补贴居民住宅供热每平2元</t>
  </si>
  <si>
    <t>5、路灯经费</t>
  </si>
  <si>
    <t>6、污水处理厂运营经费</t>
  </si>
  <si>
    <t>园林局小计</t>
  </si>
  <si>
    <t>园林局</t>
  </si>
  <si>
    <t>1、业务经费</t>
  </si>
  <si>
    <r>
      <t>2</t>
    </r>
    <r>
      <rPr>
        <sz val="10"/>
        <rFont val="宋体"/>
        <family val="0"/>
      </rPr>
      <t>016年办公经费10万元，苔山公园管理费13万元。</t>
    </r>
  </si>
  <si>
    <t>城乡建设协调办小计</t>
  </si>
  <si>
    <t>城乡建设协调办</t>
  </si>
  <si>
    <r>
      <t>2</t>
    </r>
    <r>
      <rPr>
        <sz val="10"/>
        <rFont val="宋体"/>
        <family val="0"/>
      </rPr>
      <t>016年拨付50.3万元</t>
    </r>
  </si>
  <si>
    <t>城管局小计</t>
  </si>
  <si>
    <t>城管局</t>
  </si>
  <si>
    <t>人员经费</t>
  </si>
  <si>
    <t>3、自支及聘用人员工资及保险</t>
  </si>
  <si>
    <t>4、城管巡察监管经费</t>
  </si>
  <si>
    <t>5、城管市场化资金</t>
  </si>
  <si>
    <t>6、垃圾处理厂运营经费、粪便处理厂运行经费</t>
  </si>
  <si>
    <t>物价局小计</t>
  </si>
  <si>
    <t>物价局</t>
  </si>
  <si>
    <t>3、自支人员工资及保险</t>
  </si>
  <si>
    <t>4、专项经费</t>
  </si>
  <si>
    <t>统计局小计</t>
  </si>
  <si>
    <t>统计局</t>
  </si>
  <si>
    <t>公用经费</t>
  </si>
  <si>
    <t>3、常规统计及专项调查经费（含第三次农业普查经费）</t>
  </si>
  <si>
    <t>“普查员劳动报酬不低于当地最低工资标准”，由全县1812名普查员，工作45天左右，按每人每月1380元，总计需375万元。</t>
  </si>
  <si>
    <t>科震局小计</t>
  </si>
  <si>
    <t>科震局</t>
  </si>
  <si>
    <t>3、中科院隆化工作站和科技创业服务培训费</t>
  </si>
  <si>
    <t>县委、县政府与中科院签订协议</t>
  </si>
  <si>
    <t>4、科技示范地租费</t>
  </si>
  <si>
    <t>县委、县政府与河北农大、海升集团签订协议</t>
  </si>
  <si>
    <t>5、科技专项经费</t>
  </si>
  <si>
    <t>常规性经费</t>
  </si>
  <si>
    <t>6、老年科协经费</t>
  </si>
  <si>
    <t>隆办【2013】7号文件</t>
  </si>
  <si>
    <t>司法局小计</t>
  </si>
  <si>
    <t>司法局</t>
  </si>
  <si>
    <t>3、行业纠纷调解委员会经费</t>
  </si>
  <si>
    <t>4、法律援助及社区矫正专项经费</t>
  </si>
  <si>
    <t>财政局小计</t>
  </si>
  <si>
    <t>财政局</t>
  </si>
  <si>
    <t>3、综合治税专项经费</t>
  </si>
  <si>
    <t>4、绩效预算改革及财政监督监察专项经费</t>
  </si>
  <si>
    <t>档案局小计</t>
  </si>
  <si>
    <t>档案局</t>
  </si>
  <si>
    <t>3、档案业务费（含年鉴编纂出版经费）</t>
  </si>
  <si>
    <t>4、搬入新档案馆费用</t>
  </si>
  <si>
    <t>党校小计</t>
  </si>
  <si>
    <t>党校</t>
  </si>
  <si>
    <t>3、专项业务经费</t>
  </si>
  <si>
    <r>
      <t>含期刊经费6万元，教师培训经费</t>
    </r>
    <r>
      <rPr>
        <sz val="10"/>
        <rFont val="宋体"/>
        <family val="0"/>
      </rPr>
      <t>10万元，运转经费30万元，各类培训费60万元。</t>
    </r>
  </si>
  <si>
    <t>公安局小计</t>
  </si>
  <si>
    <t>公安局</t>
  </si>
  <si>
    <t>3、执勤津贴</t>
  </si>
  <si>
    <t>4、加班补贴</t>
  </si>
  <si>
    <t>5、公安特殊队伍保障经费</t>
  </si>
  <si>
    <t>应急处突大队共80人，年个人部分358.4万元（20人月工资标准为2695元；60人月工资标准为2200元）；金盾保安公司自收自支人员38人，年个人部分支出271.65万元；聘用文职人员15人，年工资及保险共60.6万元。</t>
  </si>
  <si>
    <t>6、国保经费</t>
  </si>
  <si>
    <t>7、应急处突大队经费</t>
  </si>
  <si>
    <t>8、巡警经费</t>
  </si>
  <si>
    <t>9、拘留所经费</t>
  </si>
  <si>
    <t>10、看守所经费</t>
  </si>
  <si>
    <t>11、大案要案准备金</t>
  </si>
  <si>
    <t>12、派出所其他修缮</t>
  </si>
  <si>
    <t>13、室内训练场</t>
  </si>
  <si>
    <t>14、电教室</t>
  </si>
  <si>
    <t>广播电视台小计</t>
  </si>
  <si>
    <t>广播电视台</t>
  </si>
  <si>
    <t>3、艰苦边远广播台站津贴支出</t>
  </si>
  <si>
    <t>4、聘用人员工资及保险</t>
  </si>
  <si>
    <t>广播电视啼</t>
  </si>
  <si>
    <t>5、电台设备维修（护）费</t>
  </si>
  <si>
    <t>编办小计</t>
  </si>
  <si>
    <t>编办</t>
  </si>
  <si>
    <t>3、专项业务经费（含中文域名注册管理费）</t>
  </si>
  <si>
    <t>法院小计</t>
  </si>
  <si>
    <t>法院</t>
  </si>
  <si>
    <t>3、法警加班补助</t>
  </si>
  <si>
    <t>9名  人社部发（2009）184号文</t>
  </si>
  <si>
    <t>4、法警值勤补助</t>
  </si>
  <si>
    <t>9名  国人部发（2016）81号文</t>
  </si>
  <si>
    <t>5、除法警以外人员</t>
  </si>
  <si>
    <t>人社部发（2013）17号文</t>
  </si>
  <si>
    <t>6、一乡一庭书记员工资及保险</t>
  </si>
  <si>
    <r>
      <t>2</t>
    </r>
    <r>
      <rPr>
        <sz val="10"/>
        <rFont val="宋体"/>
        <family val="0"/>
      </rPr>
      <t>500元/月</t>
    </r>
  </si>
  <si>
    <t>7、人民陪审员经费</t>
  </si>
  <si>
    <t>除工资项列支常驻庭陪审员工资63.03万元以外经费</t>
  </si>
  <si>
    <t>8、长期驻庭陪审员38人工资及保险</t>
  </si>
  <si>
    <t>9、特殊人员及聘用人员50人工资及80人保险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</si>
  <si>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、一乡一庭办案业务经费</t>
    </r>
  </si>
  <si>
    <t>25个一乡一庭每庭补助办公经费</t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</si>
  <si>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、特困群众执行救助专项资金</t>
    </r>
  </si>
  <si>
    <t>中共隆化县委十三届第二次会议纪要</t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</si>
  <si>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、教育培训费</t>
    </r>
  </si>
  <si>
    <t>13、掌上法院OA办公系统服务终端服务费</t>
  </si>
  <si>
    <t>14、办案业务经费</t>
  </si>
  <si>
    <t>冀财行（2010）12号文</t>
  </si>
  <si>
    <t>15、案件执行</t>
  </si>
  <si>
    <r>
      <t>冀财行（2010）12号文</t>
    </r>
  </si>
  <si>
    <t>16、全国法院系统书法美术摄影精品邀请展确定在隆化县法院举办</t>
  </si>
  <si>
    <t>中国法官协会</t>
  </si>
  <si>
    <t>17、馆藏档案卷宗加工</t>
  </si>
  <si>
    <t>按照省院要求，将馆藏档案制做成标准化电子商务卷宗进行网上调阅</t>
  </si>
  <si>
    <t>18、保安费、保洁费</t>
  </si>
  <si>
    <t>法院向社会购买服务</t>
  </si>
  <si>
    <t>19、高清数字法庭</t>
  </si>
  <si>
    <t>全院长12个标清数字法庭，2017年改3个高清数字法庭</t>
  </si>
  <si>
    <t>20、机房3级保护</t>
  </si>
  <si>
    <t>省院要求基层法院机房必须达到3级保护</t>
  </si>
  <si>
    <t>21、三方庭审衔接系统</t>
  </si>
  <si>
    <t>法院、检察院、看守所远程审判衔接</t>
  </si>
  <si>
    <t>22、网上卷宗传递平台</t>
  </si>
  <si>
    <t>与公检法实现网上卷宗移送退卷平台</t>
  </si>
  <si>
    <t>23、档案消磁柜</t>
  </si>
  <si>
    <t>4个</t>
  </si>
  <si>
    <t>24、车辆更新</t>
  </si>
  <si>
    <t>更新办案用车辆 6辆</t>
  </si>
  <si>
    <t>25、电脑</t>
  </si>
  <si>
    <t>电脑20台</t>
  </si>
  <si>
    <t>26、笔记本电脑</t>
  </si>
  <si>
    <t>笔记本电脑20台</t>
  </si>
  <si>
    <t>27、扫描仪</t>
  </si>
  <si>
    <t>6台</t>
  </si>
  <si>
    <t>28、办公桌椅、橱柜</t>
  </si>
  <si>
    <t>20套</t>
  </si>
  <si>
    <t>29、档案存储设备</t>
  </si>
  <si>
    <t>2套</t>
  </si>
  <si>
    <t>30、电子签章系统</t>
  </si>
  <si>
    <t>购置彩色打印机30台、软件2套</t>
  </si>
  <si>
    <t>31、法院监控系统升级改造</t>
  </si>
  <si>
    <t>法院监控系统升级改造</t>
  </si>
  <si>
    <t>32、电子大屏幕</t>
  </si>
  <si>
    <t>电子大屏幕1块</t>
  </si>
  <si>
    <t>33、法庭和机关维护</t>
  </si>
  <si>
    <t>基层法庭27、机关维护8、建浴室15、车库维护30</t>
  </si>
  <si>
    <t>34、涉案财物信息管理系统</t>
  </si>
  <si>
    <t>河北省政法委冀政法明传（2016）29号</t>
  </si>
  <si>
    <t>交警大队小计</t>
  </si>
  <si>
    <t>交警大队</t>
  </si>
  <si>
    <t>5、聘用110人工资及保险</t>
  </si>
  <si>
    <t>6、道路交通秩序管理业务经费</t>
  </si>
  <si>
    <t>7、道路交通事故处理与预防公用经费</t>
  </si>
  <si>
    <t>8、运输主题源头监管</t>
  </si>
  <si>
    <t>9、道路交通指挥调度管理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</si>
  <si>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、机动车管理</t>
    </r>
  </si>
  <si>
    <r>
      <t>1</t>
    </r>
    <r>
      <rPr>
        <sz val="10"/>
        <rFont val="宋体"/>
        <family val="0"/>
      </rPr>
      <t>1</t>
    </r>
    <r>
      <rPr>
        <sz val="10"/>
        <rFont val="宋体"/>
        <family val="0"/>
      </rPr>
      <t>、考试中心建设及管理</t>
    </r>
  </si>
  <si>
    <r>
      <t>1</t>
    </r>
    <r>
      <rPr>
        <sz val="10"/>
        <rFont val="宋体"/>
        <family val="0"/>
      </rPr>
      <t>2</t>
    </r>
    <r>
      <rPr>
        <sz val="10"/>
        <rFont val="宋体"/>
        <family val="0"/>
      </rPr>
      <t>、驾驶人管理</t>
    </r>
  </si>
  <si>
    <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、业务网路监管</t>
    </r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</si>
  <si>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、综合业务管理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</si>
  <si>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、新增254省道德吉沟新修大桥丁字路口、张隆年接线食品工业园区五岔路口、城镇区建设街与交叉十字路口。设智能交通信号灯</t>
    </r>
  </si>
  <si>
    <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、新增254省道德吉沟新修大桥丁字路口、张隆年接线食品工业园区五岔路口、城镇区建设街与交叉十字路口，安装路口电子警察监控设备</t>
    </r>
  </si>
  <si>
    <r>
      <t>1</t>
    </r>
    <r>
      <rPr>
        <sz val="10"/>
        <rFont val="宋体"/>
        <family val="0"/>
      </rPr>
      <t>7</t>
    </r>
    <r>
      <rPr>
        <sz val="10"/>
        <rFont val="宋体"/>
        <family val="0"/>
      </rPr>
      <t>、对县城区街道施划热熔道路交通标线，在省道及县城区增设和更换及交通标志。</t>
    </r>
  </si>
  <si>
    <r>
      <t>1</t>
    </r>
    <r>
      <rPr>
        <sz val="10"/>
        <rFont val="宋体"/>
        <family val="0"/>
      </rPr>
      <t>8</t>
    </r>
    <r>
      <rPr>
        <sz val="10"/>
        <rFont val="宋体"/>
        <family val="0"/>
      </rPr>
      <t>、县城区新增、更新隔离设施</t>
    </r>
  </si>
  <si>
    <r>
      <t>1</t>
    </r>
    <r>
      <rPr>
        <sz val="10"/>
        <rFont val="宋体"/>
        <family val="0"/>
      </rPr>
      <t>9</t>
    </r>
    <r>
      <rPr>
        <sz val="10"/>
        <rFont val="宋体"/>
        <family val="0"/>
      </rPr>
      <t>、对县城区《智能交通系统》所有设备及国省道交通违法抓拍系统进行维护。</t>
    </r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</si>
  <si>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、停车场停车费</t>
    </r>
  </si>
  <si>
    <r>
      <t>2</t>
    </r>
    <r>
      <rPr>
        <sz val="10"/>
        <rFont val="宋体"/>
        <family val="0"/>
      </rPr>
      <t>1</t>
    </r>
    <r>
      <rPr>
        <sz val="10"/>
        <rFont val="宋体"/>
        <family val="0"/>
      </rPr>
      <t>、汤头沟中队改建（与派出所合建）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</si>
  <si>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、新增信号灯和路口电子警察监控设备工程</t>
    </r>
  </si>
  <si>
    <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、新增苔山路口信号灯和路口电子警察监控设备工程</t>
    </r>
  </si>
  <si>
    <t>审批中心小计</t>
  </si>
  <si>
    <t>审批中心</t>
  </si>
  <si>
    <t>民宗局小计</t>
  </si>
  <si>
    <t>民宗局</t>
  </si>
  <si>
    <t>3、民族宗教事务专项经费</t>
  </si>
  <si>
    <t>政法委小计</t>
  </si>
  <si>
    <t>政法委</t>
  </si>
  <si>
    <t>5、精神病人保险及监护人以奖代补经费</t>
  </si>
  <si>
    <t>6、铁路护路经费</t>
  </si>
  <si>
    <t>7、综治专项经费</t>
  </si>
  <si>
    <t>8、政法委维稳经费</t>
  </si>
  <si>
    <t>9、司法救助经费</t>
  </si>
  <si>
    <t>县直工委小计</t>
  </si>
  <si>
    <t>县直工委</t>
  </si>
  <si>
    <t>文广局小计</t>
  </si>
  <si>
    <t>文广局</t>
  </si>
  <si>
    <t>3、聘用人员工资及保险</t>
  </si>
  <si>
    <t>4、老电影放映员补助</t>
  </si>
  <si>
    <t>5、文化旅游体育事业费及规划费</t>
  </si>
  <si>
    <t>6、东北出口公园绿化及维护费</t>
  </si>
  <si>
    <t>7、文联经费</t>
  </si>
  <si>
    <t>审计局小计</t>
  </si>
  <si>
    <t>审计局</t>
  </si>
  <si>
    <t>3、审计业务经费</t>
  </si>
  <si>
    <t>检察院小计</t>
  </si>
  <si>
    <t>检察院</t>
  </si>
  <si>
    <t>1、临时聘用人员工资及保险</t>
  </si>
  <si>
    <t>2、社会购买服务人员工资及保险</t>
  </si>
  <si>
    <t>3、检察人员加班补贴</t>
  </si>
  <si>
    <t>4、法警执勤津贴</t>
  </si>
  <si>
    <t>5、服装购置费</t>
  </si>
  <si>
    <t>6、奖励嘉奖</t>
  </si>
  <si>
    <t>7、电子检务工程</t>
  </si>
  <si>
    <t>8、涉案财物信息管理系统</t>
  </si>
  <si>
    <t>9、看守所迁址网工程</t>
  </si>
  <si>
    <t>10、预防基地建设</t>
  </si>
  <si>
    <t>11、业务经费</t>
  </si>
  <si>
    <t>12、举报奖励业务装备</t>
  </si>
  <si>
    <t>13、举报奖励</t>
  </si>
  <si>
    <t>妇联小计</t>
  </si>
  <si>
    <t>妇联</t>
  </si>
  <si>
    <t>4、暖阳工程</t>
  </si>
  <si>
    <t>5、和谐家庭奖励</t>
  </si>
  <si>
    <t>信访局小计</t>
  </si>
  <si>
    <t>信访局</t>
  </si>
  <si>
    <t>3、信访津贴</t>
  </si>
  <si>
    <t>4、信访维稳及专项业务经费</t>
  </si>
  <si>
    <t>申请193万元，去年152万元。</t>
  </si>
  <si>
    <t>市场监督管理局小计</t>
  </si>
  <si>
    <t>市场监督管理局</t>
  </si>
  <si>
    <t>4、工商管理专项</t>
  </si>
  <si>
    <t>5、食品药品安全监管专项经费</t>
  </si>
  <si>
    <t>6、质量技术监督专项经费</t>
  </si>
  <si>
    <t>7、执法办案经费</t>
  </si>
  <si>
    <t>8、政务管理经费</t>
  </si>
  <si>
    <t>统战部小计</t>
  </si>
  <si>
    <t>统战部</t>
  </si>
  <si>
    <t>3、统战部工作经费</t>
  </si>
  <si>
    <t>4、工商联专项公用经费</t>
  </si>
  <si>
    <t>武装部小计</t>
  </si>
  <si>
    <t>武装部</t>
  </si>
  <si>
    <t>3、征兵工作经费</t>
  </si>
  <si>
    <t>4、国防教育经费</t>
  </si>
  <si>
    <t>奥体中心小计</t>
  </si>
  <si>
    <t>奥体中心</t>
  </si>
  <si>
    <t>1、自支1人及聘用人员20人工资及保险</t>
  </si>
  <si>
    <t>2、奥体中心运转经费</t>
  </si>
  <si>
    <t>团县委小计</t>
  </si>
  <si>
    <t>团县委</t>
  </si>
  <si>
    <t>3、青年之声平台、会议、培训经费</t>
  </si>
  <si>
    <t>教育局小计</t>
  </si>
  <si>
    <t>教育局</t>
  </si>
  <si>
    <t>2、班主任津贴</t>
  </si>
  <si>
    <t>3、寄宿制加班补贴</t>
  </si>
  <si>
    <t>4、高考奖金</t>
  </si>
  <si>
    <t>5、高中助学金</t>
  </si>
  <si>
    <t>6、高中建档立卡贫困户学生免学杂费资金</t>
  </si>
  <si>
    <t>7、职中助学金和免学费补助</t>
  </si>
  <si>
    <t>8、贫困大学生救助资金</t>
  </si>
  <si>
    <t>9、民办代课教师教龄补助县配套资金</t>
  </si>
  <si>
    <t>10、义教一补生活费</t>
  </si>
  <si>
    <t>贫困寄宿生生活补助，2016年161万元。</t>
  </si>
  <si>
    <t>11、教师节慰问金</t>
  </si>
  <si>
    <r>
      <t>12</t>
    </r>
    <r>
      <rPr>
        <sz val="10"/>
        <rFont val="宋体"/>
        <family val="0"/>
      </rPr>
      <t>、农村教师生活补助资金县配套资金</t>
    </r>
  </si>
  <si>
    <t>全县享受补助农村教师2710人，县负担平均每人每月300元，需813万元。</t>
  </si>
  <si>
    <r>
      <t>13</t>
    </r>
    <r>
      <rPr>
        <sz val="10"/>
        <rFont val="宋体"/>
        <family val="0"/>
      </rPr>
      <t>、县城学校保安工资</t>
    </r>
  </si>
  <si>
    <t>2016年提高最低工资标准到1380元/人/月、养老保险524.2元/月/人、医疗保险272元/人/月、工伤保险57元/人/月，34人计91万元。保安服装及器材等20万元。</t>
  </si>
  <si>
    <r>
      <t>14</t>
    </r>
    <r>
      <rPr>
        <sz val="10"/>
        <rFont val="宋体"/>
        <family val="0"/>
      </rPr>
      <t>、学前资助</t>
    </r>
  </si>
  <si>
    <t>全县幼儿数12475*10%*750.00*30%。</t>
  </si>
  <si>
    <t>15、公用经费</t>
  </si>
  <si>
    <t>16、局机关公用经费</t>
  </si>
  <si>
    <t>17、学校运转经费</t>
  </si>
  <si>
    <t>学区经费40万元，薄弱学校165万元，保障机制经费县配套392万元。</t>
  </si>
  <si>
    <t>18、一中经费</t>
  </si>
  <si>
    <t>19、职中经费</t>
  </si>
  <si>
    <t>20、进修学校经费</t>
  </si>
  <si>
    <r>
      <t>21</t>
    </r>
    <r>
      <rPr>
        <sz val="10"/>
        <rFont val="宋体"/>
        <family val="0"/>
      </rPr>
      <t>、学前教育经费</t>
    </r>
  </si>
  <si>
    <r>
      <t>22</t>
    </r>
    <r>
      <rPr>
        <sz val="10"/>
        <rFont val="宋体"/>
        <family val="0"/>
      </rPr>
      <t>、特教经费</t>
    </r>
  </si>
  <si>
    <r>
      <t>23</t>
    </r>
    <r>
      <rPr>
        <sz val="10"/>
        <rFont val="宋体"/>
        <family val="0"/>
      </rPr>
      <t>、城域网租赁费</t>
    </r>
  </si>
  <si>
    <t>24、顶编代课工资</t>
  </si>
  <si>
    <t>25、临时工工资</t>
  </si>
  <si>
    <t>26、教育基础设施建设</t>
  </si>
  <si>
    <t>供销社小计</t>
  </si>
  <si>
    <t>供销社</t>
  </si>
  <si>
    <t>专项项目</t>
  </si>
  <si>
    <t>3、农业政策性担保中心及农村产权交易经费</t>
  </si>
  <si>
    <t>4、供销社破产企业遗属生活费</t>
  </si>
  <si>
    <t>5、办公用房维修资金</t>
  </si>
  <si>
    <t>安监局小计</t>
  </si>
  <si>
    <t>安监局</t>
  </si>
  <si>
    <t>3、安全生产监管监察津贴</t>
  </si>
  <si>
    <t>4、应急指挥中心光纤租赁费</t>
  </si>
  <si>
    <t>5、安全生产专项经费</t>
  </si>
  <si>
    <t>6、订阅《中国安全生产报》《河北安全生产杂志》</t>
  </si>
  <si>
    <t>发改局小计</t>
  </si>
  <si>
    <t>发改局</t>
  </si>
  <si>
    <t>3、办公楼运行经费</t>
  </si>
  <si>
    <t>国土局小计</t>
  </si>
  <si>
    <t>国土局</t>
  </si>
  <si>
    <t>不足部分通过存量资金解决。</t>
  </si>
  <si>
    <t>林管处小计</t>
  </si>
  <si>
    <t>林管处</t>
  </si>
  <si>
    <t>3、专项业务费</t>
  </si>
  <si>
    <t>4、10个林场支出</t>
  </si>
  <si>
    <t>林业局小计</t>
  </si>
  <si>
    <t>林业局</t>
  </si>
  <si>
    <t>3、扑火队人员80人工资及保险</t>
  </si>
  <si>
    <t>4、差补自支、聘用人员工资及保险</t>
  </si>
  <si>
    <t>5、林政办案经费</t>
  </si>
  <si>
    <t>6、森林病虫害监测防治费</t>
  </si>
  <si>
    <t>7、林业区域站专项经费</t>
  </si>
  <si>
    <t>8、东山公园地租</t>
  </si>
  <si>
    <t>9、创森办经费</t>
  </si>
  <si>
    <t>10、植被恢复费支出</t>
  </si>
  <si>
    <t>下洼子苗圃小计</t>
  </si>
  <si>
    <t>下洼子苗圃</t>
  </si>
  <si>
    <t>1、个人部分工资及保险</t>
  </si>
  <si>
    <t>2、苗圃地租</t>
  </si>
  <si>
    <t>农牧局小计</t>
  </si>
  <si>
    <t>农牧局</t>
  </si>
  <si>
    <t>3、基层区域站经费</t>
  </si>
  <si>
    <t>4、动物防疫经费</t>
  </si>
  <si>
    <t>5、农产品质量安全检测费</t>
  </si>
  <si>
    <t>6、黄牛改良经费</t>
  </si>
  <si>
    <t>7、奶牛、羊布病净化费</t>
  </si>
  <si>
    <t>水务局小计</t>
  </si>
  <si>
    <t>水务局</t>
  </si>
  <si>
    <t>3、聘用人员72人工资及保险</t>
  </si>
  <si>
    <t>4、自支人员51人工资及保险</t>
  </si>
  <si>
    <t>5、防汛物资储备</t>
  </si>
  <si>
    <t>6、农业技术推广基层水利站经费</t>
  </si>
  <si>
    <t>7、橡胶坝渗水补偿</t>
  </si>
  <si>
    <t>8、再生能源协会经费</t>
  </si>
  <si>
    <t>9、橡胶坝运行与维护</t>
  </si>
  <si>
    <t>残联小计</t>
  </si>
  <si>
    <t>残联</t>
  </si>
  <si>
    <t>4、残疾人就业服务</t>
  </si>
  <si>
    <t>5、残疾人事业费</t>
  </si>
  <si>
    <t>7、救助贫困残疾儿童康复任务资金</t>
  </si>
  <si>
    <t>县本级配套</t>
  </si>
  <si>
    <t>8、残疾人无障碍改造</t>
  </si>
  <si>
    <t>9、残疾人社会养老保险补贴</t>
  </si>
  <si>
    <t>2015年代扣残保金257万元，地税代征126万元。</t>
  </si>
  <si>
    <t>10、残疾人基本服务状况和需求信息数据动态更新</t>
  </si>
  <si>
    <t>11、扶持城乡残疾人自主创业和小额贷款贴息</t>
  </si>
  <si>
    <t>12、残疾人职业培训和职业康复</t>
  </si>
  <si>
    <t>13、上缴省市残联就业保障金20%</t>
  </si>
  <si>
    <t>14、考入高等院校贫困残疾大学生及残疾家庭子女大学生补助</t>
  </si>
  <si>
    <t>15、购置残疾人辅助器具</t>
  </si>
  <si>
    <t>16、农村残疾人实用技术培训</t>
  </si>
  <si>
    <t>17、生活困难残疾人救济补助</t>
  </si>
  <si>
    <t>18、残疾人康复示范站建设</t>
  </si>
  <si>
    <t>老干部局小计</t>
  </si>
  <si>
    <t>老干部局</t>
  </si>
  <si>
    <t>4、离休干部药费</t>
  </si>
  <si>
    <t>5、离退休干部特需经费</t>
  </si>
  <si>
    <t>6、关工委专项经费</t>
  </si>
  <si>
    <t>民政局小计</t>
  </si>
  <si>
    <t>民政局</t>
  </si>
  <si>
    <t>3、殡葬管理所13个自支、5个聘用人员个人部分支出</t>
  </si>
  <si>
    <t>4、敬老院管理人员工资补助</t>
  </si>
  <si>
    <t>5、肇事肇祸精神病人医疗救助</t>
  </si>
  <si>
    <t>6、义务兵家庭优待金及社会救济县配套</t>
  </si>
  <si>
    <t>7、自主就业退役士兵一次性经济补助</t>
  </si>
  <si>
    <t>8、高龄老人生活补贴</t>
  </si>
  <si>
    <t>9、民政保障资金</t>
  </si>
  <si>
    <t>隆化县人民武装部</t>
  </si>
  <si>
    <t>表一</t>
  </si>
  <si>
    <t>2017年全部财政收入完成情况表</t>
  </si>
  <si>
    <t>单位：万元</t>
  </si>
  <si>
    <t>调整预算
数</t>
  </si>
  <si>
    <t>累计完成</t>
  </si>
  <si>
    <t>完成预算
%</t>
  </si>
  <si>
    <t>2016年完成数</t>
  </si>
  <si>
    <t>比2016年
增减%</t>
  </si>
  <si>
    <t>全部财政收入</t>
  </si>
  <si>
    <t>国税</t>
  </si>
  <si>
    <t>地税</t>
  </si>
  <si>
    <t>财政</t>
  </si>
  <si>
    <t>中央级收入</t>
  </si>
  <si>
    <t>省级收入</t>
  </si>
  <si>
    <t>市级收入</t>
  </si>
  <si>
    <t>县级收入（地方一般公共预算收入）</t>
  </si>
  <si>
    <t>表二</t>
  </si>
  <si>
    <t>2017年全部财政收入分项分级完成明细表</t>
  </si>
  <si>
    <t>项           目</t>
  </si>
  <si>
    <t>调整预算数</t>
  </si>
  <si>
    <t>占预算%</t>
  </si>
  <si>
    <t>增减%</t>
  </si>
  <si>
    <t>中央级</t>
  </si>
  <si>
    <t>省级</t>
  </si>
  <si>
    <t>市级</t>
  </si>
  <si>
    <t>县级</t>
  </si>
  <si>
    <t>(一)税收收入</t>
  </si>
  <si>
    <t xml:space="preserve">   1、增值税</t>
  </si>
  <si>
    <t xml:space="preserve">   2、消费税</t>
  </si>
  <si>
    <t xml:space="preserve">   3、营业税</t>
  </si>
  <si>
    <t xml:space="preserve">   4、企业所得税</t>
  </si>
  <si>
    <t xml:space="preserve">      其中：国税部门征收</t>
  </si>
  <si>
    <t xml:space="preserve">      其中：地税部门征收</t>
  </si>
  <si>
    <t xml:space="preserve">   5、个人所得税</t>
  </si>
  <si>
    <t xml:space="preserve">   6、资源税</t>
  </si>
  <si>
    <t xml:space="preserve">      其中：水资源税</t>
  </si>
  <si>
    <t xml:space="preserve">   7、城市维护建设税</t>
  </si>
  <si>
    <t xml:space="preserve">   8、房产税</t>
  </si>
  <si>
    <t xml:space="preserve">   9、印花税</t>
  </si>
  <si>
    <t xml:space="preserve">   10、城镇土地使用税</t>
  </si>
  <si>
    <t xml:space="preserve">   11、土地增值税</t>
  </si>
  <si>
    <t xml:space="preserve">   12、车船税</t>
  </si>
  <si>
    <t xml:space="preserve">   13、耕地占用税</t>
  </si>
  <si>
    <t xml:space="preserve">   14、契税</t>
  </si>
  <si>
    <t>(二)非税收入</t>
  </si>
  <si>
    <t xml:space="preserve">   1、专项收入</t>
  </si>
  <si>
    <t xml:space="preserve">   2、行政事业性收费收入</t>
  </si>
  <si>
    <t xml:space="preserve">   3、罚没收入</t>
  </si>
  <si>
    <t xml:space="preserve">   4、国有资源（资产）有偿使用收入</t>
  </si>
  <si>
    <t xml:space="preserve">   5、捐赠收入</t>
  </si>
  <si>
    <t xml:space="preserve">   6、公共租赁住房租金收入</t>
  </si>
  <si>
    <t xml:space="preserve">   7、其他收入</t>
  </si>
  <si>
    <t>表三</t>
  </si>
  <si>
    <t>2017年财政平衡情况表</t>
  </si>
  <si>
    <t>项        目</t>
  </si>
  <si>
    <t>2017年完成数</t>
  </si>
  <si>
    <t>备注</t>
  </si>
  <si>
    <t>公共财政预算</t>
  </si>
  <si>
    <t>基金预算</t>
  </si>
  <si>
    <t>一、收入总计</t>
  </si>
  <si>
    <t>（一）本年决算收入</t>
  </si>
  <si>
    <t>（二）上级补助收入合计</t>
  </si>
  <si>
    <t xml:space="preserve">  1、税收返还</t>
  </si>
  <si>
    <t xml:space="preserve">  2、一般性转移支付收入</t>
  </si>
  <si>
    <t xml:space="preserve">  3、专项转移支付收入</t>
  </si>
  <si>
    <t>（三）调入资金</t>
  </si>
  <si>
    <t>（四）债务（转贷）收入</t>
  </si>
  <si>
    <t>（五）上年结余</t>
  </si>
  <si>
    <t>二、支出总计</t>
  </si>
  <si>
    <t>（一）本年决算支出</t>
  </si>
  <si>
    <t>（二）上解上级支出</t>
  </si>
  <si>
    <t>（三）调出资金</t>
  </si>
  <si>
    <t>（四）债务还本支出</t>
  </si>
  <si>
    <t>（五）结余结转下年支出</t>
  </si>
  <si>
    <t>三、置换债券收支</t>
  </si>
  <si>
    <t>（一）置换债券收入</t>
  </si>
  <si>
    <t>（二）置换债券支出</t>
  </si>
  <si>
    <t>表四</t>
  </si>
  <si>
    <t>2017年公共财政预算支出完成情况表</t>
  </si>
  <si>
    <t>单位:万元</t>
  </si>
  <si>
    <t>项         目</t>
  </si>
  <si>
    <t>调整预算（含上级专款）</t>
  </si>
  <si>
    <t>实际完成</t>
  </si>
  <si>
    <t>完成调整预算%</t>
  </si>
  <si>
    <t>地方公共财政预算支出</t>
  </si>
  <si>
    <t>上级专款</t>
  </si>
  <si>
    <t>公共财政预算支出合计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</si>
  <si>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</si>
  <si>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</si>
  <si>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</si>
  <si>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</si>
  <si>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</si>
  <si>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</si>
  <si>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</si>
  <si>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</si>
  <si>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</si>
  <si>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</si>
  <si>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</si>
  <si>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</si>
  <si>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</si>
  <si>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</si>
  <si>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</si>
  <si>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</si>
  <si>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</si>
  <si>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债务付息支出</t>
  </si>
  <si>
    <t xml:space="preserve">    债务发行费用支出</t>
  </si>
  <si>
    <t>表五</t>
  </si>
  <si>
    <t>2017年政府性基金预算收支完成情况表</t>
  </si>
  <si>
    <t>收      入</t>
  </si>
  <si>
    <t>支      出</t>
  </si>
  <si>
    <t>项  目</t>
  </si>
  <si>
    <t>项   目</t>
  </si>
  <si>
    <t>一、政府性基金收入</t>
  </si>
  <si>
    <t>一、政府性基金支出</t>
  </si>
  <si>
    <t>（一）本年收入</t>
  </si>
  <si>
    <t>（一）本年支出</t>
  </si>
  <si>
    <t xml:space="preserve">  1、城市公用事业费附加收入</t>
  </si>
  <si>
    <t xml:space="preserve">  1、城乡社区支出</t>
  </si>
  <si>
    <t xml:space="preserve">  2、国有土地使用权出让收入</t>
  </si>
  <si>
    <t xml:space="preserve">  2、商业和服务业等支出</t>
  </si>
  <si>
    <t xml:space="preserve">  3、城市基础设施配套费收入</t>
  </si>
  <si>
    <t xml:space="preserve">  3、其他支出</t>
  </si>
  <si>
    <t xml:space="preserve">  4、污水处理费收入</t>
  </si>
  <si>
    <t xml:space="preserve">  4、债务付息支出</t>
  </si>
  <si>
    <t xml:space="preserve">  5、上级基金专款</t>
  </si>
  <si>
    <t xml:space="preserve">  5、债务发行服务费用支出</t>
  </si>
  <si>
    <t xml:space="preserve">  6、新增专项债券资金</t>
  </si>
  <si>
    <t>（二）调出资金</t>
  </si>
  <si>
    <t xml:space="preserve">  7、上年结余</t>
  </si>
  <si>
    <t>（三）结余结转下年支出</t>
  </si>
  <si>
    <t>表六</t>
  </si>
  <si>
    <t>2017年社会保险基金预算收支完成情况表</t>
  </si>
  <si>
    <t>项    目</t>
  </si>
  <si>
    <t>城乡居民
基本养老
保险基金</t>
  </si>
  <si>
    <t>企业职工
基本养老
保险基金</t>
  </si>
  <si>
    <t>机关事业
养老保险
基金</t>
  </si>
  <si>
    <t>城镇职工
基本医疗
保险基金</t>
  </si>
  <si>
    <t>城乡居民基本医疗
保险基金</t>
  </si>
  <si>
    <t>生育保险
基金</t>
  </si>
  <si>
    <t>一、上年末结余</t>
  </si>
  <si>
    <t xml:space="preserve">  1、保险费收入</t>
  </si>
  <si>
    <t xml:space="preserve">  2、利息收入</t>
  </si>
  <si>
    <t xml:space="preserve">  3、财政补贴收入</t>
  </si>
  <si>
    <t xml:space="preserve">   其中：县本级收入</t>
  </si>
  <si>
    <t xml:space="preserve">  4、转移收入</t>
  </si>
  <si>
    <t xml:space="preserve">  5、上级补助收入</t>
  </si>
  <si>
    <t xml:space="preserve">  1、社会保险待遇费支出</t>
  </si>
  <si>
    <t xml:space="preserve">  2、转移支出</t>
  </si>
  <si>
    <t xml:space="preserve">  3、购买大病保险</t>
  </si>
  <si>
    <t xml:space="preserve">  4、上解上级支出</t>
  </si>
  <si>
    <t>表七</t>
  </si>
  <si>
    <t>2017年国有资本经营预算收支完成情况表</t>
  </si>
  <si>
    <t>2017年
完成数</t>
  </si>
  <si>
    <t>一、国有资本经营收入</t>
  </si>
  <si>
    <t>一、国有资本经营支出</t>
  </si>
  <si>
    <t xml:space="preserve">  （一）利润收入</t>
  </si>
  <si>
    <t xml:space="preserve">  （一）解决历史遗留问题及改革成本支出</t>
  </si>
  <si>
    <t xml:space="preserve">  （二）股利、股息收入</t>
  </si>
  <si>
    <t xml:space="preserve">  （二）国有企业资本金注入</t>
  </si>
  <si>
    <t xml:space="preserve">  （三）产权转让收入</t>
  </si>
  <si>
    <t xml:space="preserve">  （三）国有企业政策性补贴</t>
  </si>
  <si>
    <t xml:space="preserve">  （四）清算收入</t>
  </si>
  <si>
    <t xml:space="preserve">  （四）金融国有资本经营预算支出</t>
  </si>
  <si>
    <t xml:space="preserve">  （五）其他国有资本经营预算收入</t>
  </si>
  <si>
    <t xml:space="preserve">  （五）其他国有资本经营预算支出</t>
  </si>
  <si>
    <t xml:space="preserve">  （六）上级补助收入</t>
  </si>
  <si>
    <t xml:space="preserve">  （六）调出资金</t>
  </si>
  <si>
    <t xml:space="preserve">  （七）上年结余</t>
  </si>
  <si>
    <t>二、年终结余</t>
  </si>
  <si>
    <t>表八</t>
  </si>
  <si>
    <t>2018年全部财政收入预期目标总表（草案）</t>
  </si>
  <si>
    <t>2018年收入预期目标</t>
  </si>
  <si>
    <t>比上年完成增减额</t>
  </si>
  <si>
    <t>表九</t>
  </si>
  <si>
    <t>2018年全部财政收入预期目标分项分级明细表（草案）</t>
  </si>
  <si>
    <t>项          目</t>
  </si>
  <si>
    <t>一、税收收入</t>
  </si>
  <si>
    <t xml:space="preserve">   增值税</t>
  </si>
  <si>
    <t xml:space="preserve">     其中：改征增值税</t>
  </si>
  <si>
    <t xml:space="preserve">          其中：国税部门征收</t>
  </si>
  <si>
    <t xml:space="preserve">          其中：地税部门征收</t>
  </si>
  <si>
    <t xml:space="preserve">   消费税</t>
  </si>
  <si>
    <t xml:space="preserve">   营业税</t>
  </si>
  <si>
    <t xml:space="preserve">        其中：专享营业税</t>
  </si>
  <si>
    <t xml:space="preserve">   企业所得税</t>
  </si>
  <si>
    <t xml:space="preserve">        其中：国税部门征收</t>
  </si>
  <si>
    <t xml:space="preserve">        其中：地税部门征收</t>
  </si>
  <si>
    <t xml:space="preserve">   个人所得税</t>
  </si>
  <si>
    <t xml:space="preserve">   资源税</t>
  </si>
  <si>
    <t xml:space="preserve">        其中：其他资源税</t>
  </si>
  <si>
    <t xml:space="preserve">        其中：水资源税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</si>
  <si>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</si>
  <si>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</si>
  <si>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</si>
  <si>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</si>
  <si>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</si>
  <si>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</si>
  <si>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</si>
  <si>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</si>
  <si>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环保税</t>
  </si>
  <si>
    <t>二、非税收入</t>
  </si>
  <si>
    <t xml:space="preserve">   专项收入</t>
  </si>
  <si>
    <t>排污费收入</t>
  </si>
  <si>
    <t>水资源费收入</t>
  </si>
  <si>
    <t>教育费附加收入</t>
  </si>
  <si>
    <t>探矿权、采矿权使用费</t>
  </si>
  <si>
    <t>育林基金</t>
  </si>
  <si>
    <t>森林植被恢复费</t>
  </si>
  <si>
    <t>残疾人就业保障金</t>
  </si>
  <si>
    <t>广告收入</t>
  </si>
  <si>
    <t xml:space="preserve">   行政事业性收费收入</t>
  </si>
  <si>
    <t xml:space="preserve">   罚没收入</t>
  </si>
  <si>
    <t xml:space="preserve">   国有资源(资产)有偿使用收入</t>
  </si>
  <si>
    <t xml:space="preserve">   国有资本经营收入</t>
  </si>
  <si>
    <t xml:space="preserve">   其他收入</t>
  </si>
  <si>
    <t>表十</t>
  </si>
  <si>
    <t>2018年财政预算平衡情况表（草案）</t>
  </si>
  <si>
    <t>2018年预算数</t>
  </si>
  <si>
    <t>一般公共
预算</t>
  </si>
  <si>
    <t>收入合计</t>
  </si>
  <si>
    <t>一、本年预算收入</t>
  </si>
  <si>
    <t>二、上级补助收入合计</t>
  </si>
  <si>
    <t xml:space="preserve">  (一)返还性收入</t>
  </si>
  <si>
    <t xml:space="preserve">  (二)一般性转移支付收入</t>
  </si>
  <si>
    <t xml:space="preserve">  (三)专项转移支付收入</t>
  </si>
  <si>
    <t>三、调入资金</t>
  </si>
  <si>
    <t>四、上年结余</t>
  </si>
  <si>
    <t>支出合计</t>
  </si>
  <si>
    <t>一、本年预算支出</t>
  </si>
  <si>
    <t>二、上解上级支出</t>
  </si>
  <si>
    <t>三、调出资金</t>
  </si>
  <si>
    <t>四、结余结转下年支出</t>
  </si>
  <si>
    <t>表十一</t>
  </si>
  <si>
    <t>2018年公共财政预算支出分类安排情况表（草案）</t>
  </si>
  <si>
    <t>2018年支出计划</t>
  </si>
  <si>
    <t>一般公共预算支出合计</t>
  </si>
  <si>
    <t xml:space="preserve">    预备费</t>
  </si>
  <si>
    <t>2017年公共财政预算支出说明</t>
  </si>
  <si>
    <t>预算
编码</t>
  </si>
  <si>
    <t>部门名称</t>
  </si>
  <si>
    <t>类别</t>
  </si>
  <si>
    <t>项目支出名称</t>
  </si>
  <si>
    <t>小计</t>
  </si>
  <si>
    <t>预算内拨款</t>
  </si>
  <si>
    <t>非税收入安排</t>
  </si>
  <si>
    <t>纳入财政专户管理收费安排</t>
  </si>
  <si>
    <t>经营及其他收入安排</t>
  </si>
  <si>
    <t>提前下达转移支付资金</t>
  </si>
  <si>
    <t>以前预算安排金额</t>
  </si>
  <si>
    <t>2016年支付金额</t>
  </si>
  <si>
    <t>政策依据</t>
  </si>
  <si>
    <t>其中：人员经费</t>
  </si>
  <si>
    <t>公用经费</t>
  </si>
  <si>
    <t>专项项目</t>
  </si>
  <si>
    <t>人员经费</t>
  </si>
  <si>
    <t>1、全额供养人员支出</t>
  </si>
  <si>
    <t>2、日常运转经费</t>
  </si>
  <si>
    <t>3、保密工作、保密科技监管及密码通信、管理</t>
  </si>
  <si>
    <t>4、督查、督办及目标任务分解考核</t>
  </si>
  <si>
    <t>5、对邪教人员防范控制</t>
  </si>
  <si>
    <t>6、老区建设促进工作</t>
  </si>
  <si>
    <t>7、专项运行经费</t>
  </si>
  <si>
    <t>2016年455万元、2015年328万元、2014年466万元。</t>
  </si>
  <si>
    <t>3、日常会议（主任会、常委会）经费</t>
  </si>
  <si>
    <t>4、日常办公用品及耗材购置费</t>
  </si>
  <si>
    <t>5、人大代表活动（视察、调研、检查和考察）经费</t>
  </si>
  <si>
    <t>2016年88万元，2015年30万元，2014年63.5万元。</t>
  </si>
  <si>
    <t>6、人大代表培训经费</t>
  </si>
  <si>
    <t>7、换届选举经费</t>
  </si>
  <si>
    <t>2011年20万元</t>
  </si>
  <si>
    <t>8、人代会会议费</t>
  </si>
  <si>
    <t>2015年45万元</t>
  </si>
  <si>
    <t>9、办公楼维修及设备购置费</t>
  </si>
  <si>
    <t>10、人大代表官方网络平台和人大代表工作平台建设经费</t>
  </si>
  <si>
    <t>11、《人大志》印刷费</t>
  </si>
  <si>
    <t>以前年度10万元</t>
  </si>
  <si>
    <t>3、政府网站系统维护及设备购置</t>
  </si>
  <si>
    <t>4、专项运行经费</t>
  </si>
  <si>
    <t>2016年478万元，2015年718万元，2014年831万元。</t>
  </si>
  <si>
    <t>3、政协全会会议费</t>
  </si>
  <si>
    <t>2015年45.8万元</t>
  </si>
  <si>
    <t>4、政协委员培训及刊物费</t>
  </si>
  <si>
    <t>5、考察费</t>
  </si>
  <si>
    <t>6、文史资料编辑出版费</t>
  </si>
  <si>
    <t>7、办公设备购置费</t>
  </si>
  <si>
    <t>8、办公楼维修资金</t>
  </si>
  <si>
    <t>3、精准脱贫驻村干部管理办公室经费</t>
  </si>
  <si>
    <t>4、县乡党委人大政府换届工作经费</t>
  </si>
  <si>
    <t>2011年10万元</t>
  </si>
  <si>
    <t>5、精准扶贫驻村工作组工作经费</t>
  </si>
  <si>
    <t>县100个工作组，美丽乡村16个工作组，每个组5万元。</t>
  </si>
  <si>
    <t>6、老党员生活补贴</t>
  </si>
  <si>
    <t>7、党内互助关怀帮扶基金</t>
  </si>
  <si>
    <t>8、大学生到村任职人员工资</t>
  </si>
  <si>
    <t>9、远程教育网络运行费用</t>
  </si>
  <si>
    <t>10、乡科级干部选学及党代表人大代表培训工作经费</t>
  </si>
  <si>
    <t>11、七一表彰经费</t>
  </si>
  <si>
    <t>12、人才工作经费</t>
  </si>
  <si>
    <t>2015年支付27万元</t>
  </si>
  <si>
    <t>3、互联网信息管理、舆情信息监控及对外宣传经费</t>
  </si>
  <si>
    <t>冀宣文（2016）26号</t>
  </si>
  <si>
    <t>4、隆化周讯及精神文明创建活动经费</t>
  </si>
  <si>
    <t>5、文化宣传和县委理论学习中心组学习经费</t>
  </si>
  <si>
    <t>6、《承德日报》专版费</t>
  </si>
  <si>
    <t>3、监督执纪问责管理系统</t>
  </si>
  <si>
    <t>4、廉情监测系统开发及维护</t>
  </si>
  <si>
    <t>5、纪检监察网</t>
  </si>
  <si>
    <t>6、纪检监察系统涉密网络</t>
  </si>
  <si>
    <t>7、监察局专案项目</t>
  </si>
  <si>
    <t>3、美丽乡村建设经费</t>
  </si>
  <si>
    <t>4、品牌建设经费</t>
  </si>
  <si>
    <t>宣传推介特色农产品；申报地理标志证明商标经费。</t>
  </si>
  <si>
    <t>3、扶贫专项经费</t>
  </si>
  <si>
    <t>3、农业开发项目事业费</t>
  </si>
  <si>
    <t>3、执勤津贴</t>
  </si>
  <si>
    <t>4、加班补贴</t>
  </si>
  <si>
    <t>5、聘用人员工资及保险</t>
  </si>
  <si>
    <t>6、聘用人员服装和办公经费</t>
  </si>
  <si>
    <t>1、人工影响天气</t>
  </si>
  <si>
    <t>2、气象灾害防御</t>
  </si>
  <si>
    <t>1、专项经费</t>
  </si>
  <si>
    <t>2、苔山煤矿安置经费</t>
  </si>
  <si>
    <t>3、工业卫生所安置经费</t>
  </si>
  <si>
    <t>4、日常运转经费</t>
  </si>
  <si>
    <t>3、专项业务经费</t>
  </si>
  <si>
    <t>3、临时人员及退休人员社会保险所统筹项目外支出</t>
  </si>
  <si>
    <t>4、商业卫生所工资及保险</t>
  </si>
  <si>
    <t>5、破产改制企业遗属补助费</t>
  </si>
  <si>
    <t>3、临时人员工资</t>
  </si>
  <si>
    <t>4、粮食行政执法专项经费</t>
  </si>
  <si>
    <t>5、县级应急储备利息、费用补贴</t>
  </si>
  <si>
    <t>6、出售粮食局办公楼返还资金</t>
  </si>
  <si>
    <t>7、企业改制资金</t>
  </si>
  <si>
    <t>安州粮食储备公司改制尚有资金缺口912万元，主要是个人部分经济补偿金等300万元，欠工程款等612万元。</t>
  </si>
  <si>
    <t>1、局机关个人部分支出</t>
  </si>
  <si>
    <t>整合上级转移支付安排</t>
  </si>
  <si>
    <t>2、公路站个人部分支出</t>
  </si>
  <si>
    <t>3、农村公路日常养护资金支出</t>
  </si>
  <si>
    <t>含县级配套资金200万元</t>
  </si>
  <si>
    <t>4、监测站人员经费及公用经费支出</t>
  </si>
  <si>
    <t>5、融雪剂专项经费</t>
  </si>
  <si>
    <t>6、公交运营建设资金</t>
  </si>
  <si>
    <t>3、差补自支及聘用人员工资及保险</t>
  </si>
  <si>
    <t>2016年排污费收入121万元</t>
  </si>
  <si>
    <t>4、环境监测专项经费</t>
  </si>
  <si>
    <t>5、环境监测中心集资建楼借款利息</t>
  </si>
  <si>
    <t>6、垃圾填埋场建设项目前期费用</t>
  </si>
  <si>
    <t>7、环境监测中心管理经费</t>
  </si>
  <si>
    <t>8、污染控制经费</t>
  </si>
  <si>
    <t>9、环境监察经费</t>
  </si>
  <si>
    <t>10、谋划包装2018年项目前期费用</t>
  </si>
  <si>
    <t>3、局机关、产权产籍所、房产管理所非全额供养人员支出</t>
  </si>
  <si>
    <t>4、财政补贴居民住宅供热每平2元</t>
  </si>
  <si>
    <t>5、路灯经费</t>
  </si>
  <si>
    <t>6、污水处理厂运营经费</t>
  </si>
  <si>
    <t>1、业务经费</t>
  </si>
  <si>
    <t>2016年办公经费10万元，苔山公园管理费13万元。</t>
  </si>
  <si>
    <t>2016年拨付50.3万元</t>
  </si>
  <si>
    <t>3、自支及聘用人员工资及保险</t>
  </si>
  <si>
    <t>4、城管巡察监管经费</t>
  </si>
  <si>
    <t>5、城管市场化资金</t>
  </si>
  <si>
    <t>6、垃圾处理厂运营经费、粪便处理厂运行经费</t>
  </si>
  <si>
    <t>3、自支人员工资及保险</t>
  </si>
  <si>
    <t>4、专项经费</t>
  </si>
  <si>
    <t>3、常规统计及专项调查经费（含第三次农业普查经费）</t>
  </si>
  <si>
    <t>“普查员劳动报酬不低于当地最低工资标准”，由全县1812名普查员，工作45天左右，按每人每月1380元，总计需375万元。</t>
  </si>
  <si>
    <t>3、中科院隆化工作站和科技创业服务培训费</t>
  </si>
  <si>
    <t>县委、县政府与中科院签订协议</t>
  </si>
  <si>
    <t>4、科技示范地租费</t>
  </si>
  <si>
    <t>县委、县政府与河北农大、海升集团签订协议</t>
  </si>
  <si>
    <t>5、科技专项经费</t>
  </si>
  <si>
    <t>常规性经费</t>
  </si>
  <si>
    <t>6、老年科协经费</t>
  </si>
  <si>
    <t>隆办【2013】7号文件</t>
  </si>
  <si>
    <t>3、行业纠纷调解委员会经费</t>
  </si>
  <si>
    <t>4、法律援助及社区矫正专项经费</t>
  </si>
  <si>
    <t>3、综合治税专项经费</t>
  </si>
  <si>
    <t>4、绩效预算改革及财政监督监察专项经费</t>
  </si>
  <si>
    <t>3、档案业务费（含年鉴编纂出版经费）</t>
  </si>
  <si>
    <t>4、搬入新档案馆费用</t>
  </si>
  <si>
    <t>含期刊经费6万元，教师培训经费10万元，运转经费30万元，各类培训费60万元。</t>
  </si>
  <si>
    <t>5、公安特殊队伍保障经费</t>
  </si>
  <si>
    <t>应急处突大队共80人，年个人部分358.4万元（20人月工资标准为2695元；60人月工资标准为2200元）；金盾保安公司自收自支人员38人，年个人部分支出271.65万元；聘用文职人员15人，年工资及保险共60.6万元。</t>
  </si>
  <si>
    <t>6、国保经费</t>
  </si>
  <si>
    <t>7、巡警经费</t>
  </si>
  <si>
    <t>8、拘留所经费</t>
  </si>
  <si>
    <t>9、看守所经费</t>
  </si>
  <si>
    <t>3、艰苦边远广播台站津贴支出</t>
  </si>
  <si>
    <t>4、聘用人员工资及保险</t>
  </si>
  <si>
    <t>5、电台设备维修（护）费</t>
  </si>
  <si>
    <t>3、专项业务经费（含中文域名注册管理费）</t>
  </si>
  <si>
    <t>3、法警加班补助</t>
  </si>
  <si>
    <t>9名  人社部发（2009）184号文</t>
  </si>
  <si>
    <t>4、法警值勤补助</t>
  </si>
  <si>
    <t>9名  国人部发（2016）81号文</t>
  </si>
  <si>
    <t>5、除法警以外人员</t>
  </si>
  <si>
    <t>人社部发（2013）17号文</t>
  </si>
  <si>
    <t>6、一乡一庭书记员工资及保险</t>
  </si>
  <si>
    <t>2500元/月</t>
  </si>
  <si>
    <t>7、一乡一庭办案业务经费</t>
  </si>
  <si>
    <t>25个一乡一庭每庭补助办公经费</t>
  </si>
  <si>
    <t>8、人民陪审员经费</t>
  </si>
  <si>
    <t>除工资项列支常驻庭陪审员工资63.03万元以外经费</t>
  </si>
  <si>
    <t>9、特困群众执行救助专项资金</t>
  </si>
  <si>
    <t>中共隆化县委十三届第二次会议纪要</t>
  </si>
  <si>
    <t>10、教育培训费</t>
  </si>
  <si>
    <t>11、长期驻庭陪审员38人工资及保险</t>
  </si>
  <si>
    <t>12、特殊人员及聘用人员50人工资及80人保险</t>
  </si>
  <si>
    <t>13、掌上法院OA办公系统服务终端服务费</t>
  </si>
  <si>
    <t>14、办案业务经费</t>
  </si>
  <si>
    <t>冀财行（2010）12号文</t>
  </si>
  <si>
    <t>15、案件执行</t>
  </si>
  <si>
    <t>16、全国法院系统书法美术摄影精品邀请展确定在隆化县法院举办</t>
  </si>
  <si>
    <t>中国法官协会</t>
  </si>
  <si>
    <t>17、馆藏档案卷宗加工</t>
  </si>
  <si>
    <t>按照省院要求，将馆藏档案制做成标准化电子商务卷宗进行网上调阅</t>
  </si>
  <si>
    <t>18、保安费、保洁费</t>
  </si>
  <si>
    <t>法院向社会购买服务</t>
  </si>
  <si>
    <t>19、高清数字法庭</t>
  </si>
  <si>
    <t>全院长12个标清数字法庭，2017年改3个高清数字法庭</t>
  </si>
  <si>
    <t>20、机房3级保护</t>
  </si>
  <si>
    <t>省院要求基层法院机房必须达到3级保护</t>
  </si>
  <si>
    <t>21、三方庭审衔接系统</t>
  </si>
  <si>
    <t>法院、检察院、看守所远程审判衔接</t>
  </si>
  <si>
    <t>22、网上卷宗传递平台</t>
  </si>
  <si>
    <t>与公检法实现网上卷宗移送退卷平台</t>
  </si>
  <si>
    <t>23、档案消磁柜</t>
  </si>
  <si>
    <t>4个</t>
  </si>
  <si>
    <t>24、车辆更新</t>
  </si>
  <si>
    <t>更新办案用车辆 6辆</t>
  </si>
  <si>
    <t>25、电脑</t>
  </si>
  <si>
    <t>电脑20台</t>
  </si>
  <si>
    <t>26、笔记本电脑</t>
  </si>
  <si>
    <t>笔记本电脑20台</t>
  </si>
  <si>
    <t>27、扫描仪</t>
  </si>
  <si>
    <t>6台</t>
  </si>
  <si>
    <t>28、办公桌椅、橱柜</t>
  </si>
  <si>
    <t>20套</t>
  </si>
  <si>
    <t>29、档案存储设备</t>
  </si>
  <si>
    <t>2套</t>
  </si>
  <si>
    <t>30、电子签章系统</t>
  </si>
  <si>
    <t>购置彩色打印机30台、软件2套</t>
  </si>
  <si>
    <t>31、法院监控系统升级改造</t>
  </si>
  <si>
    <t>法院监控系统升级改造</t>
  </si>
  <si>
    <t>32、电子大屏幕</t>
  </si>
  <si>
    <t>电子大屏幕1块</t>
  </si>
  <si>
    <t>33、法庭和机关维护</t>
  </si>
  <si>
    <t>基层法庭27、机关维护8、建浴室15、车库维护30</t>
  </si>
  <si>
    <t>34、涉案财物信息管理系统</t>
  </si>
  <si>
    <t>河北省政法委冀政法明传（2016）29号</t>
  </si>
  <si>
    <t>5、聘用110人工资及保险</t>
  </si>
  <si>
    <t>6、道路交通秩序管理业务经费</t>
  </si>
  <si>
    <t>7、道路交通事故处理与预防公用经费</t>
  </si>
  <si>
    <t>8、运输主题源头监管</t>
  </si>
  <si>
    <t>9、道路交通指挥调度管理</t>
  </si>
  <si>
    <t>10、机动车管理</t>
  </si>
  <si>
    <t>11、考试中心建设及管理</t>
  </si>
  <si>
    <t>12、驾驶人管理</t>
  </si>
  <si>
    <t>13、业务网路监管</t>
  </si>
  <si>
    <t>14、综合业务管理</t>
  </si>
  <si>
    <t>15、新增254省道德吉沟新修大桥丁字路口、张隆年接线食品工业园区五岔路口、城镇区建设街与交叉十字路口。设智能交通信号灯</t>
  </si>
  <si>
    <t>16、新增254省道德吉沟新修大桥丁字路口、张隆年接线食品工业园区五岔路口、城镇区建设街与交叉十字路口，安装路口电子警察监控设备</t>
  </si>
  <si>
    <t>17、对县城区街道施划热熔道路交通标线，在省道及县城区增设和更换及交通标志。</t>
  </si>
  <si>
    <t>18、县城区新增、更新隔离设施</t>
  </si>
  <si>
    <t>19、对县城区《智能交通系统》所有设备及国省道交通违法抓拍系统进行维护。</t>
  </si>
  <si>
    <t>20、停车场停车费</t>
  </si>
  <si>
    <t>21、汤头沟中队改建（与派出所合建）</t>
  </si>
  <si>
    <t>22、新增信号灯和路口电子警察监控设备工程</t>
  </si>
  <si>
    <t>23、新增苔山路口信号灯和路口电子警察监控设备工程</t>
  </si>
  <si>
    <t>3、民族宗教事务专项经费</t>
  </si>
  <si>
    <t>5、精神病人保险及监护人以奖代补经费</t>
  </si>
  <si>
    <t>6、综治专项经费</t>
  </si>
  <si>
    <t>7、铁路护路经费</t>
  </si>
  <si>
    <t>8、政法委维稳经费</t>
  </si>
  <si>
    <t>9、司法救助经费</t>
  </si>
  <si>
    <t>3、聘用人员工资及保险</t>
  </si>
  <si>
    <t>4、老电影放映员补助</t>
  </si>
  <si>
    <t>5、文化旅游体育事业费及规划费</t>
  </si>
  <si>
    <t>6、东北出口公园绿化及维护费</t>
  </si>
  <si>
    <t>7、文联经费</t>
  </si>
  <si>
    <t>3、审计业务经费</t>
  </si>
  <si>
    <t>1、临时聘用人员工资及保险</t>
  </si>
  <si>
    <t>2、社会购买服务人员工资及保险</t>
  </si>
  <si>
    <t>3、检察人员加班补贴</t>
  </si>
  <si>
    <t>4、法警执勤津贴</t>
  </si>
  <si>
    <t>5、服装购置费</t>
  </si>
  <si>
    <t>6、奖励嘉奖</t>
  </si>
  <si>
    <t>7、电子检务工程</t>
  </si>
  <si>
    <t>8、涉案财物信息管理系统</t>
  </si>
  <si>
    <t>9、看守所迁址网工程</t>
  </si>
  <si>
    <t>10、预防基地建设</t>
  </si>
  <si>
    <t>11、业务经费</t>
  </si>
  <si>
    <t>12、举报奖励业务装备</t>
  </si>
  <si>
    <t>13、举报奖励</t>
  </si>
  <si>
    <t>4、暖阳工程</t>
  </si>
  <si>
    <t>5、和谐家庭奖励</t>
  </si>
  <si>
    <t>3、信访津贴</t>
  </si>
  <si>
    <t>4、信访维稳及专项业务经费</t>
  </si>
  <si>
    <t>申请193万元，去年152万元。</t>
  </si>
  <si>
    <t>4、工商管理专项</t>
  </si>
  <si>
    <t>5、食品药品安全监管专项经费</t>
  </si>
  <si>
    <t>6、质量技术监督专项经费</t>
  </si>
  <si>
    <t>7、执法办案经费</t>
  </si>
  <si>
    <t>8、政务管理经费</t>
  </si>
  <si>
    <t>3、统战部工作经费</t>
  </si>
  <si>
    <t>3、征兵工作经费</t>
  </si>
  <si>
    <t>4、工商联专项公用经费</t>
  </si>
  <si>
    <t>4、国防教育经费</t>
  </si>
  <si>
    <t>1、自支1人及聘用人员20人工资及保险</t>
  </si>
  <si>
    <t>2、奥体中心运转经费</t>
  </si>
  <si>
    <t>3、青年之声平台、会议、培训经费</t>
  </si>
  <si>
    <t>2、班主任津贴</t>
  </si>
  <si>
    <t>3、寄宿制加班补贴</t>
  </si>
  <si>
    <t>4、高考奖金</t>
  </si>
  <si>
    <t>5、聘用人员工资</t>
  </si>
  <si>
    <t>顶编及临时代课145万元，临时工工资130万元。</t>
  </si>
  <si>
    <t>6、聘用人员保险</t>
  </si>
  <si>
    <t>原来532人，340人在保险所。现在968人。</t>
  </si>
  <si>
    <t>7、高中助学金</t>
  </si>
  <si>
    <t>8、高中建档立卡贫困户学生免学杂费资金</t>
  </si>
  <si>
    <t>9、职中助学金和免学费补助</t>
  </si>
  <si>
    <t>10、贫困大学生救助资金</t>
  </si>
  <si>
    <t>11、民办代课教师教龄补助县配套资金</t>
  </si>
  <si>
    <t>12、义教一补生活费</t>
  </si>
  <si>
    <t>贫困寄宿生生活补助，2016年161万元。</t>
  </si>
  <si>
    <t>13、教师节慰问金</t>
  </si>
  <si>
    <t>14、农村教师生活补助资金县配套资金</t>
  </si>
  <si>
    <t>全县享受补助农村教师2710人，县负担平均每人每月300元，需813万元。</t>
  </si>
  <si>
    <t>15、县城学校保安工资</t>
  </si>
  <si>
    <t>2016年提高最低工资标准到1380元/人/月、养老保险524.2元/月/人、医疗保险272元/人/月、工伤保险57元/人/月，34人计91万元。保安服装及器材等20万元。</t>
  </si>
  <si>
    <t>16、学前资助</t>
  </si>
  <si>
    <t>全县幼儿数12475*10%*750.00*30%。</t>
  </si>
  <si>
    <t>17、局机关公用经费</t>
  </si>
  <si>
    <t>18、学校运转经费</t>
  </si>
  <si>
    <t>学区经费40万元，薄弱学校165万元，保障机制经费县配套392万元。</t>
  </si>
  <si>
    <t>19、一中经费</t>
  </si>
  <si>
    <t>20、职中经费</t>
  </si>
  <si>
    <t>21、进修学校经费</t>
  </si>
  <si>
    <t>22、青少年活动中心运转经费（含会议费用）</t>
  </si>
  <si>
    <t>23、工会经费</t>
  </si>
  <si>
    <t>24、福利费</t>
  </si>
  <si>
    <t>25、学前教育经费</t>
  </si>
  <si>
    <t>26、特教经费</t>
  </si>
  <si>
    <t>27、职业教育经费</t>
  </si>
  <si>
    <t>28、教师培训经费</t>
  </si>
  <si>
    <t>29、城域网租赁费</t>
  </si>
  <si>
    <t>3、农业政策性担保中心及农村产权交易经费</t>
  </si>
  <si>
    <t>4、供销社破产企业遗属生活费</t>
  </si>
  <si>
    <t>5、办公用房维修资金</t>
  </si>
  <si>
    <t>3、安全生产监管监察津贴</t>
  </si>
  <si>
    <t>4、应急指挥中心光纤租赁费</t>
  </si>
  <si>
    <t>5、安全生产专项经费</t>
  </si>
  <si>
    <t>6、订阅《中国安全生产报》《河北安全生产杂志》</t>
  </si>
  <si>
    <t>3、办公楼运行经费</t>
  </si>
  <si>
    <t>不足部分通过存量资金解决。</t>
  </si>
  <si>
    <t>3、专项业务费</t>
  </si>
  <si>
    <t>4、10个林场支出</t>
  </si>
  <si>
    <t>3、扑火队人员80人工资及保险</t>
  </si>
  <si>
    <t>4、差补自支、聘用人员工资及保险</t>
  </si>
  <si>
    <t>5、林政办案经费</t>
  </si>
  <si>
    <t>6、森林病虫害监测防治费</t>
  </si>
  <si>
    <t>7、林业区域站专项经费</t>
  </si>
  <si>
    <t>8、东山公园地租</t>
  </si>
  <si>
    <t>9、创森办经费</t>
  </si>
  <si>
    <t>10、植被恢复费支出</t>
  </si>
  <si>
    <t>1、个人部分工资及保险</t>
  </si>
  <si>
    <t>2、苗圃地租</t>
  </si>
  <si>
    <t>3、基层区域站经费</t>
  </si>
  <si>
    <t>4、动物防疫经费</t>
  </si>
  <si>
    <t>5、农产品质量安全检测费</t>
  </si>
  <si>
    <t>6、奶牛、羊布病净化费</t>
  </si>
  <si>
    <t>3、聘用人员72人工资及保险</t>
  </si>
  <si>
    <t>4、自支人员51人工资及保险</t>
  </si>
  <si>
    <t>5、防汛物资储备</t>
  </si>
  <si>
    <t>6、农业技术推广基层水利站经费</t>
  </si>
  <si>
    <t>7、橡胶坝渗水补偿</t>
  </si>
  <si>
    <t>8、再生能源协会经费</t>
  </si>
  <si>
    <t>9、橡胶坝运行与维护</t>
  </si>
  <si>
    <t>4、残疾人就业服务</t>
  </si>
  <si>
    <t>5、残疾人事业费</t>
  </si>
  <si>
    <t>7、救助贫困残疾儿童康复任务资金</t>
  </si>
  <si>
    <t>县本级配套</t>
  </si>
  <si>
    <t>8、残疾人无障碍改造</t>
  </si>
  <si>
    <t>9、残疾人社会养老保险补贴</t>
  </si>
  <si>
    <t>2015年代扣残保金257万元，地税代征126万元。</t>
  </si>
  <si>
    <t>10、残疾人基本服务状况和需求信息数据动态更新</t>
  </si>
  <si>
    <t>11、扶持城乡残疾人自主创业和小额贷款贴息</t>
  </si>
  <si>
    <t>12、残疾人职业培训和职业康复</t>
  </si>
  <si>
    <t>13、上缴省市残联就业保障金20%</t>
  </si>
  <si>
    <t>14、考入高等院校贫困残疾大学生及残疾家庭子女大学生补助</t>
  </si>
  <si>
    <t>15、购置残疾人辅助器具</t>
  </si>
  <si>
    <t>16、农村残疾人实用技术培训</t>
  </si>
  <si>
    <t>17、生活困难残疾人救济补助</t>
  </si>
  <si>
    <t>18、残疾人康复示范站建设</t>
  </si>
  <si>
    <t>4、离休干部药费</t>
  </si>
  <si>
    <t>5、离退休干部特需经费</t>
  </si>
  <si>
    <t>6、关工委专项经费</t>
  </si>
  <si>
    <t>3、殡葬管理所13个自支、5个聘用人员个人部分支出</t>
  </si>
  <si>
    <t>4、民政保障资金</t>
  </si>
  <si>
    <t>5、民政事业费</t>
  </si>
  <si>
    <t>6、敬老院管理人员工资补助</t>
  </si>
  <si>
    <t>7、肇事肇祸精神病人医疗救助</t>
  </si>
  <si>
    <t>8、“八一”、春节慰问资金</t>
  </si>
  <si>
    <t>9、义务兵家庭优待金及社会救济县配套</t>
  </si>
  <si>
    <t>10、自主就业退役士兵一次性经济补助</t>
  </si>
  <si>
    <t>11、高龄老人生活补贴</t>
  </si>
  <si>
    <t>10、城乡养老保险所经费</t>
  </si>
  <si>
    <t>11、财政对城乡居民基本养老保险基金的补助（县级参保补贴）</t>
  </si>
  <si>
    <t>冀人社规[2016]3号。</t>
  </si>
  <si>
    <t>12、财政对城乡居民基本养老保险基金的补助（县级基础养老金补贴）</t>
  </si>
  <si>
    <t>隆组字[2013]23号。</t>
  </si>
  <si>
    <t>12、慈善总会经费</t>
  </si>
  <si>
    <t>13、在职村干部养老保险</t>
  </si>
  <si>
    <t>隆政办[2010]171号。</t>
  </si>
  <si>
    <t>14、再就业本级配套资金</t>
  </si>
  <si>
    <t>15、县社及外贸人员工资</t>
  </si>
  <si>
    <t>16、劳动仲裁经费</t>
  </si>
  <si>
    <t>17、财政对机关事业养老保险代发事业人员13月工资及精神文明奖</t>
  </si>
  <si>
    <t>18、财政对机关事业养老保险所代发企业机关人员、离休人员13月工资及取暖费、军转干部补贴</t>
  </si>
  <si>
    <t>19、社会保险所县财政补贴收入</t>
  </si>
  <si>
    <t>20、城乡医疗保险县级配套</t>
  </si>
  <si>
    <t>21、基本医疗保险生育保险财政补助</t>
  </si>
  <si>
    <t>22、公费医疗保险财政补助</t>
  </si>
  <si>
    <t>23、公务员补助</t>
  </si>
  <si>
    <t>3、劳动服务公司及聘用人员工资及保险</t>
  </si>
  <si>
    <t>4、新农保网络租赁费及省软件服务费</t>
  </si>
  <si>
    <t>5、社会保险所经费</t>
  </si>
  <si>
    <t>6、医疗保险所经费</t>
  </si>
  <si>
    <t>7、失业保险所经费</t>
  </si>
  <si>
    <t>8、居民医保所经费</t>
  </si>
  <si>
    <t>9、就业局经费</t>
  </si>
  <si>
    <t>1、日常运转经费</t>
  </si>
  <si>
    <t>2、茅荆坝国家级自然保护区二期项目争取申报前期费用</t>
  </si>
  <si>
    <t>3、热河皇家温泉旅游区管委会开展温泉旅游区招商引资工作费</t>
  </si>
  <si>
    <t>3、工会经费</t>
  </si>
  <si>
    <t>专项经费</t>
  </si>
  <si>
    <t>1、消防员工资、保险及伙食费</t>
  </si>
  <si>
    <t>2、消防业务经费（含油修费、器材购置费）</t>
  </si>
  <si>
    <t>4、城镇无业居民独生子女父母奖励</t>
  </si>
  <si>
    <t>400人*120元=48000</t>
  </si>
  <si>
    <t>5、农村独生子女父母奖励</t>
  </si>
  <si>
    <t>3500人*120元=42000</t>
  </si>
  <si>
    <t>7、独生子女伤残、死亡家庭救助资金</t>
  </si>
  <si>
    <t>8、计划生育家庭特别扶助</t>
  </si>
  <si>
    <t>9、农村部分计划生育家庭奖励扶助</t>
  </si>
  <si>
    <t>10、计生后遗症药费补助</t>
  </si>
  <si>
    <t>11、救助公益金</t>
  </si>
  <si>
    <t>全县总人口人均1元</t>
  </si>
  <si>
    <t>12、免费孕前优生健康检查补助</t>
  </si>
  <si>
    <t>13、无支付能力和破产企业独生子女父母退休后一次性奖励</t>
  </si>
  <si>
    <t>预计130人*3000元</t>
  </si>
  <si>
    <t>14、农村已婚育龄妇女生殖健康检查</t>
  </si>
  <si>
    <t>15、计划生育基本技术服务</t>
  </si>
  <si>
    <t>16、婚前医学检查</t>
  </si>
  <si>
    <t>17、村级药品零差率补助人均8元</t>
  </si>
  <si>
    <t>含上级专款354708人*8元</t>
  </si>
  <si>
    <t>17、县级公立医院改革</t>
  </si>
  <si>
    <t>含上级专款</t>
  </si>
  <si>
    <t>18、基本公共卫生经费</t>
  </si>
  <si>
    <t>含上级专款。乡镇卫生院52%.人均21.6元</t>
  </si>
  <si>
    <t>19、招聘计生技术服务人员工资及保险</t>
  </si>
  <si>
    <t>20、退休村医工资</t>
  </si>
  <si>
    <t>每人每月500元，附表</t>
  </si>
  <si>
    <t>21、一体化办医乡村医生养老保险</t>
  </si>
  <si>
    <t>22、退休乡村医生养老保险</t>
  </si>
  <si>
    <t>480元每人每年，附表</t>
  </si>
  <si>
    <t>23、新生儿免疫接种规划</t>
  </si>
  <si>
    <t>24、结核病防治</t>
  </si>
  <si>
    <t>25、艾滋病防治</t>
  </si>
  <si>
    <t>26、卫生应急经费</t>
  </si>
  <si>
    <t>27、赤脚医生补贴</t>
  </si>
  <si>
    <t>28、卫生幼儿园人员经费</t>
  </si>
  <si>
    <t>1、个人部分支出</t>
  </si>
  <si>
    <t>2、运转经费</t>
  </si>
  <si>
    <t>二院</t>
  </si>
  <si>
    <t>妇幼</t>
  </si>
  <si>
    <t>县医院支出</t>
  </si>
  <si>
    <t>中医院支出</t>
  </si>
  <si>
    <t>个人部分支出</t>
  </si>
  <si>
    <t>3、信访维稳经费、计生、武装、消防经费</t>
  </si>
  <si>
    <t>4、社区经费</t>
  </si>
  <si>
    <t>2、自支及临时工定额补助</t>
  </si>
  <si>
    <t>3、维持运转经费</t>
  </si>
  <si>
    <t>4、防火、防汛经费</t>
  </si>
  <si>
    <t>5、维稳综治经费</t>
  </si>
  <si>
    <t>6、安全生产</t>
  </si>
  <si>
    <t>1、在职村书记、村主任工资</t>
  </si>
  <si>
    <t>2、其他村干部工资</t>
  </si>
  <si>
    <t>3、离任村干部补贴</t>
  </si>
  <si>
    <t>4、村级组织活动场所建设资金</t>
  </si>
  <si>
    <t>5、村干部养老保险</t>
  </si>
  <si>
    <t>6、村民小组长误工补贴</t>
  </si>
  <si>
    <t>7、村级公用经费</t>
  </si>
  <si>
    <t>8、基础设施维修、村务活动经费</t>
  </si>
  <si>
    <t>9、10类村级特殊人员业务经费</t>
  </si>
  <si>
    <t>1、工资晋档升级</t>
  </si>
  <si>
    <t>2、乡镇税收超收奖励</t>
  </si>
  <si>
    <t>3、重点税源区财力保障基金</t>
  </si>
  <si>
    <t>4、机关事业单位工作人员奖励</t>
  </si>
  <si>
    <t>5、精神文明单位奖励</t>
  </si>
  <si>
    <t>6、个人取暖费提标（从每人每年1500元提高到2000元）</t>
  </si>
  <si>
    <t>7、财政投资评审费</t>
  </si>
  <si>
    <t>8、车辆保险费</t>
  </si>
  <si>
    <t>9、预备费</t>
  </si>
  <si>
    <t>10、预留调资等费用</t>
  </si>
  <si>
    <t>11、国税、地税、财政组织收入经费及人行金库代办业务经费</t>
  </si>
  <si>
    <t>12、特困慰问资金</t>
  </si>
  <si>
    <t>13、山水林田湖规划编制经费</t>
  </si>
  <si>
    <t>14、重大项目前期费</t>
  </si>
  <si>
    <t>2017年部门支出安排情况表</t>
  </si>
  <si>
    <t>一般公共预算安排</t>
  </si>
  <si>
    <t>预算内
拨款</t>
  </si>
  <si>
    <t>纳入财政
专户管理
收费安排</t>
  </si>
  <si>
    <t>提前下达
转移支付
资金</t>
  </si>
  <si>
    <t>2018年部门支出安排情况表</t>
  </si>
  <si>
    <t>2015年预算
安排</t>
  </si>
  <si>
    <t>2016年预算
执行</t>
  </si>
  <si>
    <t>县委办小计</t>
  </si>
  <si>
    <t>专项小计</t>
  </si>
  <si>
    <t>人大小计</t>
  </si>
  <si>
    <t>政府办小计</t>
  </si>
  <si>
    <t>政协小计</t>
  </si>
  <si>
    <t>组织部小计</t>
  </si>
  <si>
    <t>宣传部小计</t>
  </si>
  <si>
    <t>纪委小计</t>
  </si>
  <si>
    <t>农工委小计</t>
  </si>
  <si>
    <t>扶贫办小计</t>
  </si>
  <si>
    <t>开发办小计</t>
  </si>
  <si>
    <t>森林公安局小计</t>
  </si>
  <si>
    <t>气象局小计</t>
  </si>
  <si>
    <t>公共资源交易中心小计</t>
  </si>
  <si>
    <t>工信局小计</t>
  </si>
  <si>
    <t>工业园区小计</t>
  </si>
  <si>
    <t>商务局小计</t>
  </si>
  <si>
    <t>6、商务活动经费</t>
  </si>
  <si>
    <t>粮食局小计</t>
  </si>
  <si>
    <t>交通局小计</t>
  </si>
  <si>
    <t>7、治超专项经费</t>
  </si>
  <si>
    <t>环保局小计</t>
  </si>
  <si>
    <t>住建局小计</t>
  </si>
  <si>
    <t>园林局小计</t>
  </si>
  <si>
    <t>城乡建设协调办小计</t>
  </si>
  <si>
    <t>城管局小计</t>
  </si>
  <si>
    <t>物价局小计</t>
  </si>
  <si>
    <t>统计局小计</t>
  </si>
  <si>
    <t>科震局小计</t>
  </si>
  <si>
    <t>司法局小计</t>
  </si>
  <si>
    <t>财政局小计</t>
  </si>
  <si>
    <t>档案局小计</t>
  </si>
  <si>
    <t>党校小计</t>
  </si>
  <si>
    <t>公安局小计</t>
  </si>
  <si>
    <t>7、应急处突大队经费</t>
  </si>
  <si>
    <t>8、巡警经费</t>
  </si>
  <si>
    <t>9、拘留所经费</t>
  </si>
  <si>
    <t>10、看守所经费</t>
  </si>
  <si>
    <t>11、大案要案准备金</t>
  </si>
  <si>
    <t>12、派出所其他修缮</t>
  </si>
  <si>
    <t>13、室内训练场</t>
  </si>
  <si>
    <t>14、电教室</t>
  </si>
  <si>
    <t>广播电视台小计</t>
  </si>
  <si>
    <t>广播电视啼</t>
  </si>
  <si>
    <t>编办小计</t>
  </si>
  <si>
    <t>法院小计</t>
  </si>
  <si>
    <t>7、人民陪审员经费</t>
  </si>
  <si>
    <t>8、长期驻庭陪审员38人工资及保险</t>
  </si>
  <si>
    <t>9、特殊人员及聘用人员50人工资及80人保险</t>
  </si>
  <si>
    <t>10、一乡一庭办案业务经费</t>
  </si>
  <si>
    <t>11、特困群众执行救助专项资金</t>
  </si>
  <si>
    <t>12、教育培训费</t>
  </si>
  <si>
    <t>交警大队小计</t>
  </si>
  <si>
    <t>审批中心小计</t>
  </si>
  <si>
    <t>民宗局小计</t>
  </si>
  <si>
    <t>政法委小计</t>
  </si>
  <si>
    <t>6、铁路护路经费</t>
  </si>
  <si>
    <t>7、综治专项经费</t>
  </si>
  <si>
    <t>县直工委小计</t>
  </si>
  <si>
    <t>文广局小计</t>
  </si>
  <si>
    <t>审计局小计</t>
  </si>
  <si>
    <t>检察院小计</t>
  </si>
  <si>
    <t>妇联小计</t>
  </si>
  <si>
    <t>信访局小计</t>
  </si>
  <si>
    <t>市场监督管理局小计</t>
  </si>
  <si>
    <t>统战部小计</t>
  </si>
  <si>
    <t>武装部小计</t>
  </si>
  <si>
    <t>奥体中心小计</t>
  </si>
  <si>
    <t>团县委小计</t>
  </si>
  <si>
    <t>教育局小计</t>
  </si>
  <si>
    <t>5、高中助学金</t>
  </si>
  <si>
    <t>6、高中建档立卡贫困户学生免学杂费资金</t>
  </si>
  <si>
    <t>7、职中助学金和免学费补助</t>
  </si>
  <si>
    <t>8、贫困大学生救助资金</t>
  </si>
  <si>
    <t>9、民办代课教师教龄补助县配套资金</t>
  </si>
  <si>
    <t>10、义教一补生活费</t>
  </si>
  <si>
    <t>11、教师节慰问金</t>
  </si>
  <si>
    <t>12、农村教师生活补助资金县配套资金</t>
  </si>
  <si>
    <t>13、县城学校保安工资</t>
  </si>
  <si>
    <t>14、学前资助</t>
  </si>
  <si>
    <t>15、公用经费</t>
  </si>
  <si>
    <t>16、局机关公用经费</t>
  </si>
  <si>
    <t>17、学校运转经费</t>
  </si>
  <si>
    <t>18、一中经费</t>
  </si>
  <si>
    <t>19、职中经费</t>
  </si>
  <si>
    <t>20、进修学校经费</t>
  </si>
  <si>
    <t>21、学前教育经费</t>
  </si>
  <si>
    <t>22、特教经费</t>
  </si>
  <si>
    <t>23、城域网租赁费</t>
  </si>
  <si>
    <t>24、顶编代课工资</t>
  </si>
  <si>
    <t>25、临时工工资</t>
  </si>
  <si>
    <t>26、教育基础设施建设</t>
  </si>
  <si>
    <t>供销社小计</t>
  </si>
  <si>
    <t>安监局小计</t>
  </si>
  <si>
    <t>发改局小计</t>
  </si>
  <si>
    <t>国土局小计</t>
  </si>
  <si>
    <t>林管处小计</t>
  </si>
  <si>
    <t>林业局小计</t>
  </si>
  <si>
    <t>下洼子苗圃小计</t>
  </si>
  <si>
    <t>农牧局小计</t>
  </si>
  <si>
    <t>6、黄牛改良经费</t>
  </si>
  <si>
    <t>7、奶牛、羊布病净化费</t>
  </si>
  <si>
    <t>水务局小计</t>
  </si>
  <si>
    <t>残联小计</t>
  </si>
  <si>
    <t>老干部局小计</t>
  </si>
  <si>
    <t>民政局小计</t>
  </si>
  <si>
    <t>4、敬老院管理人员工资补助</t>
  </si>
  <si>
    <t>5、肇事肇祸精神病人医疗救助</t>
  </si>
  <si>
    <t>6、义务兵家庭优待金及社会救济县配套</t>
  </si>
  <si>
    <t>7、自主就业退役士兵一次性经济补助</t>
  </si>
  <si>
    <t>8、高龄老人生活补贴</t>
  </si>
  <si>
    <t>9、民政保障资金</t>
  </si>
  <si>
    <t>10、民政事业费</t>
  </si>
  <si>
    <t>11、“八一”、春节慰问资金</t>
  </si>
  <si>
    <t>人社局小计</t>
  </si>
  <si>
    <t>2、财政对城乡居民基本养老保险基金的补助（县级参保补贴）</t>
  </si>
  <si>
    <t>3、财政对城乡居民基本养老保险基金的补助（县级基础养老金补贴）</t>
  </si>
  <si>
    <t>4、财政对机关事业养老保险代发事业人员13月工资及精神文明奖</t>
  </si>
  <si>
    <t>5、财政对机关事业养老保险所代发企业、机关人员、离休人员13月工资及取暖费、军转干部补贴</t>
  </si>
  <si>
    <t>6、社会保险所县财政补贴收入</t>
  </si>
  <si>
    <t>7、日常运转经费</t>
  </si>
  <si>
    <t>8、城乡医疗保险县级配套</t>
  </si>
  <si>
    <t>9、基本医疗保险生育保险财政补助</t>
  </si>
  <si>
    <t>10、公费医疗保险财政补助</t>
  </si>
  <si>
    <t>11、公务员补助</t>
  </si>
  <si>
    <t>12、劳动服务公司及聘用人员工资及保险</t>
  </si>
  <si>
    <t>13、城乡养老保险所经费</t>
  </si>
  <si>
    <t>17、新农保网络租赁费及省软件服务费</t>
  </si>
  <si>
    <t>18、社会保险所经费</t>
  </si>
  <si>
    <t>19、医疗保险所经费</t>
  </si>
  <si>
    <t>20、失业保险所经费</t>
  </si>
  <si>
    <t>21、居民医保所经费</t>
  </si>
  <si>
    <t>22、就业局经费</t>
  </si>
  <si>
    <t>茅荆坝自然保护区管理处小计</t>
  </si>
  <si>
    <t>工会小计</t>
  </si>
  <si>
    <t>武警中队小计</t>
  </si>
  <si>
    <t>消防大队小计</t>
  </si>
  <si>
    <t>卫计局小计</t>
  </si>
  <si>
    <t>6、独生子女伤残、死亡家庭救助资金</t>
  </si>
  <si>
    <t>7、计划生育家庭特别扶助</t>
  </si>
  <si>
    <t>8、农村部分计划生育家庭奖励扶助</t>
  </si>
  <si>
    <t>9、计生后遗症药费补助</t>
  </si>
  <si>
    <t>10、救助公益金</t>
  </si>
  <si>
    <t>11、免费孕前优生健康检查补助</t>
  </si>
  <si>
    <t>12、无支付能力和破产企业独生子女父母退休后一次性奖励</t>
  </si>
  <si>
    <t>13、农村已婚育龄妇女生殖健康检查</t>
  </si>
  <si>
    <t>14、计划生育基本技术服务</t>
  </si>
  <si>
    <t>15、婚前医学检查</t>
  </si>
  <si>
    <t>16、招聘计生技术服务人员工资及保险</t>
  </si>
  <si>
    <t>17、退休村医工资</t>
  </si>
  <si>
    <t>18、一体化办医乡村医生养老保险</t>
  </si>
  <si>
    <t>19、退休乡村医生养老保险</t>
  </si>
  <si>
    <t>20、新生儿免疫接种规划</t>
  </si>
  <si>
    <t>21、结核病防治</t>
  </si>
  <si>
    <t>22、艾滋病防治</t>
  </si>
  <si>
    <t>23、赤脚医生补贴</t>
  </si>
  <si>
    <t>24、卫生幼儿园人员经费</t>
  </si>
  <si>
    <t>25、村级药品零差率补助人均8元</t>
  </si>
  <si>
    <t>26、县级公立医院改革</t>
  </si>
  <si>
    <t>27、基本公共卫生经费</t>
  </si>
  <si>
    <t>28、卫生应急经费</t>
  </si>
  <si>
    <t>乡镇卫生院小计</t>
  </si>
  <si>
    <t>公立医院小计</t>
  </si>
  <si>
    <t>妇幼保健院工资补助</t>
  </si>
  <si>
    <t>政府招待所小计</t>
  </si>
  <si>
    <t>安州街道小计</t>
  </si>
  <si>
    <t>特殊人员</t>
  </si>
  <si>
    <t>2、社区工作者工资保险</t>
  </si>
  <si>
    <t>3、临时工工资</t>
  </si>
  <si>
    <t>4、信访维稳经费、计生、武装、消防经费</t>
  </si>
  <si>
    <t>5、社区经费</t>
  </si>
  <si>
    <t>乡镇支出小计</t>
  </si>
  <si>
    <t>村级支出小计</t>
  </si>
  <si>
    <t>4、村干部养老保险</t>
  </si>
  <si>
    <t>5、村民小组长误工补贴</t>
  </si>
  <si>
    <t>6、村级公用经费</t>
  </si>
  <si>
    <t>7、10类村级特殊人员业务经费</t>
  </si>
  <si>
    <t>8、村级组织活动场所建设资金</t>
  </si>
  <si>
    <t>9、基础设施维修、村务活动经费</t>
  </si>
  <si>
    <t>财政预留小计</t>
  </si>
  <si>
    <t>2、预留调资等费用</t>
  </si>
  <si>
    <t>3、精神文明奖提标</t>
  </si>
  <si>
    <t>6、抚恤金</t>
  </si>
  <si>
    <t>7、个人取暖费提标（从每人每年1500元提高到2000元）</t>
  </si>
  <si>
    <t>8、财政投资评审费</t>
  </si>
  <si>
    <t>9、车辆保险费</t>
  </si>
  <si>
    <t>10、预备费</t>
  </si>
  <si>
    <t>12、乡镇税收超收奖励</t>
  </si>
  <si>
    <t>13、重点税源区财力保障基金</t>
  </si>
  <si>
    <t>14、特困慰问资金</t>
  </si>
  <si>
    <t>15、山水林田湖规划编制经费</t>
  </si>
  <si>
    <t>16、重大项目前期费</t>
  </si>
  <si>
    <t>提前下达小计</t>
  </si>
  <si>
    <t>表十二(续)</t>
  </si>
  <si>
    <t>2018年部门预算支出安排情况表（草案）</t>
  </si>
  <si>
    <t>单位名称</t>
  </si>
  <si>
    <t>政府性
基金安排</t>
  </si>
  <si>
    <t>隆化县人民代表大会常务委员会</t>
  </si>
  <si>
    <t>中国人民政治协商会议隆化县委员会</t>
  </si>
  <si>
    <t>中国共产党隆化县委员会政法委员会</t>
  </si>
  <si>
    <t>隆化县人民检察院</t>
  </si>
  <si>
    <t>隆化县人民法院</t>
  </si>
  <si>
    <t>隆化县统战部</t>
  </si>
  <si>
    <t>隆化县县直工委</t>
  </si>
  <si>
    <t>隆化县商务局</t>
  </si>
  <si>
    <t>隆化县公安局</t>
  </si>
  <si>
    <t>隆化县民政局</t>
  </si>
  <si>
    <t>隆化县司法局</t>
  </si>
  <si>
    <t>隆化县人力资源和社会保障局</t>
  </si>
  <si>
    <t>隆化县财政局</t>
  </si>
  <si>
    <t>隆化县审计局</t>
  </si>
  <si>
    <t>隆化县国土资源局</t>
  </si>
  <si>
    <t>隆化县安全生产监督管理局</t>
  </si>
  <si>
    <t>隆化县农牧局</t>
  </si>
  <si>
    <t>隆化县林业局</t>
  </si>
  <si>
    <t>隆化县国有林场管理处</t>
  </si>
  <si>
    <t>隆化县森林公安局</t>
  </si>
  <si>
    <t>隆化县气象局</t>
  </si>
  <si>
    <t>隆化县水务局</t>
  </si>
  <si>
    <t>隆化县住房和城乡建设规划局</t>
  </si>
  <si>
    <t>隆化县城管局</t>
  </si>
  <si>
    <t>隆化县房屋征收管理办公室</t>
  </si>
  <si>
    <t>隆化县交通运输局</t>
  </si>
  <si>
    <t>隆化县广播电视台</t>
  </si>
  <si>
    <t>隆化县教育局</t>
  </si>
  <si>
    <t>隆化县卫生和计划生育局</t>
  </si>
  <si>
    <t>隆化县行政审批局</t>
  </si>
  <si>
    <t>隆化县统计局</t>
  </si>
  <si>
    <t>隆化县物价局</t>
  </si>
  <si>
    <t>隆化县人民政府办公室</t>
  </si>
  <si>
    <t>隆化县农业开发办公室</t>
  </si>
  <si>
    <t>隆化县供销合作社</t>
  </si>
  <si>
    <t>隆化县市场监督管理局</t>
  </si>
  <si>
    <t>隆化县粮食局</t>
  </si>
  <si>
    <t>隆化县环境保护局</t>
  </si>
  <si>
    <t>隆化县总工会</t>
  </si>
  <si>
    <t>隆化县残疾人联合会</t>
  </si>
  <si>
    <t>隆化县人民武装部</t>
  </si>
  <si>
    <t>隆化县消防大队</t>
  </si>
  <si>
    <t>隆化县人民政府招待所</t>
  </si>
  <si>
    <t>隆化县安州街道办事处</t>
  </si>
  <si>
    <t>乡镇人民政府汇总</t>
  </si>
  <si>
    <t>待分资金</t>
  </si>
  <si>
    <t>表十三</t>
  </si>
  <si>
    <t>2018年地方一般公共预算“三保”支出安排情况表（草案）</t>
  </si>
  <si>
    <t>项目名称</t>
  </si>
  <si>
    <t>县本级
拨款</t>
  </si>
  <si>
    <t>一、个人部分</t>
  </si>
  <si>
    <t xml:space="preserve">    1、县直部门</t>
  </si>
  <si>
    <t xml:space="preserve">    2、乡镇</t>
  </si>
  <si>
    <t xml:space="preserve">    3、村级</t>
  </si>
  <si>
    <t xml:space="preserve">    4、社保缴费基金县级配套资金</t>
  </si>
  <si>
    <t>二、日常运转经费</t>
  </si>
  <si>
    <t>三、必要预留待分资金</t>
  </si>
  <si>
    <t>其中:1、预备费</t>
  </si>
  <si>
    <t xml:space="preserve">     2、预留调资</t>
  </si>
  <si>
    <t xml:space="preserve">     3、经济社会发展重点保障专项经费</t>
  </si>
  <si>
    <t xml:space="preserve">     4、社会事业发展配套资金</t>
  </si>
  <si>
    <t xml:space="preserve">     5、重点产业奖励基金</t>
  </si>
  <si>
    <t xml:space="preserve">     6、抚恤金丧葬费、独生子女费、特困慰问金、机关事业单位人员奖励金、税收征收经费、网络租赁费等其他必要支出</t>
  </si>
  <si>
    <t>四、政府债券利息支出（一般债券）</t>
  </si>
  <si>
    <t>表十四</t>
  </si>
  <si>
    <t>2018年政府性基金预算收支计划情况表（草案）</t>
  </si>
  <si>
    <t>2018年
预算数</t>
  </si>
  <si>
    <t xml:space="preserve">  1、国有土地使用权出让收入</t>
  </si>
  <si>
    <t xml:space="preserve">  1、城乡社区事务</t>
  </si>
  <si>
    <t xml:space="preserve">  2、上级基金专款</t>
  </si>
  <si>
    <t xml:space="preserve">  2、其他支出</t>
  </si>
  <si>
    <t xml:space="preserve">  3、上年结余</t>
  </si>
  <si>
    <t>（三）年末结余结转支出</t>
  </si>
  <si>
    <t>表十五</t>
  </si>
  <si>
    <t>2018年社会保险基金预算收支计划情况表（草案）</t>
  </si>
  <si>
    <t>项     目</t>
  </si>
  <si>
    <t>企业职
工基本
养老保
险基金</t>
  </si>
  <si>
    <t>城乡居民基本医疗保险基金</t>
  </si>
  <si>
    <t xml:space="preserve">    1、保险费收入</t>
  </si>
  <si>
    <t xml:space="preserve">    2、利息收入</t>
  </si>
  <si>
    <t xml:space="preserve">    3、财政补贴收入</t>
  </si>
  <si>
    <t xml:space="preserve">       其中：县本级收入</t>
  </si>
  <si>
    <t xml:space="preserve">    4、转移收入</t>
  </si>
  <si>
    <t xml:space="preserve">    5、上级补助收入</t>
  </si>
  <si>
    <t xml:space="preserve">    1、社会保险待遇费支出</t>
  </si>
  <si>
    <t xml:space="preserve">    2、转移支出</t>
  </si>
  <si>
    <t xml:space="preserve">    3、购买大病保险</t>
  </si>
  <si>
    <t xml:space="preserve">    4、上解上级支出</t>
  </si>
  <si>
    <t>表十六</t>
  </si>
  <si>
    <t>2018年国有资本经营预算收支计划情况表（草案）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</si>
</sst>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0.00_ "/>
    <numFmt numFmtId="183" formatCode="0_ "/>
    <numFmt numFmtId="184" formatCode="0.000_ "/>
    <numFmt numFmtId="185" formatCode="0.0_ "/>
    <numFmt numFmtId="186" formatCode="0.0"/>
    <numFmt numFmtId="187" formatCode="0.00_);[Red]\(0.00\)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0.000"/>
    <numFmt numFmtId="193" formatCode="0.0000"/>
    <numFmt numFmtId="194" formatCode="0.000000"/>
    <numFmt numFmtId="195" formatCode="0.00000"/>
    <numFmt numFmtId="196" formatCode="0.0_);[Red]\(0.0\)"/>
    <numFmt numFmtId="197" formatCode="0.000_);[Red]\(0.000\)"/>
    <numFmt numFmtId="198" formatCode="0.0000_);[Red]\(0.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0_);[Red]\(0\)"/>
    <numFmt numFmtId="207" formatCode="0.00000000_ "/>
    <numFmt numFmtId="208" formatCode="0.0000000_ "/>
    <numFmt numFmtId="209" formatCode="0.000000_ "/>
    <numFmt numFmtId="210" formatCode="0.00000_ "/>
    <numFmt numFmtId="211" formatCode="0.0000_ "/>
    <numFmt numFmtId="212" formatCode="#,##0_ "/>
    <numFmt numFmtId="213" formatCode="#,##0.00_ "/>
  </numFmts>
  <fonts count="7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0"/>
      <name val="仿宋_GB2312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黑体"/>
      <family val="3"/>
    </font>
    <font>
      <sz val="7"/>
      <name val="Arial"/>
      <family val="2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黑体"/>
      <family val="3"/>
    </font>
    <font>
      <sz val="10"/>
      <name val="黑体"/>
      <family val="3"/>
    </font>
    <font>
      <sz val="12"/>
      <name val="黑体"/>
      <family val="3"/>
    </font>
    <font>
      <b/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name val="黑体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仿宋_GB2312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37" fontId="8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4" fillId="0" borderId="0">
      <alignment vertical="center"/>
      <protection/>
    </xf>
    <xf numFmtId="0" fontId="60" fillId="0" borderId="0">
      <alignment vertical="center"/>
      <protection/>
    </xf>
    <xf numFmtId="0" fontId="10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6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24" borderId="5" applyNumberFormat="0" applyAlignment="0" applyProtection="0"/>
    <xf numFmtId="0" fontId="70" fillId="25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" fillId="0" borderId="0">
      <alignment/>
      <protection/>
    </xf>
    <xf numFmtId="41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24" borderId="8" applyNumberFormat="0" applyAlignment="0" applyProtection="0"/>
    <xf numFmtId="0" fontId="76" fillId="33" borderId="5" applyNumberFormat="0" applyAlignment="0" applyProtection="0"/>
    <xf numFmtId="0" fontId="11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62">
    <xf numFmtId="0" fontId="0" fillId="0" borderId="0" xfId="0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 applyProtection="1">
      <alignment horizontal="distributed" vertical="center" wrapText="1"/>
      <protection locked="0"/>
    </xf>
    <xf numFmtId="1" fontId="4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1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15" fillId="0" borderId="10" xfId="0" applyFont="1" applyBorder="1" applyAlignment="1" applyProtection="1">
      <alignment horizontal="distributed" vertical="center" wrapText="1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shrinkToFit="1"/>
    </xf>
    <xf numFmtId="1" fontId="20" fillId="0" borderId="10" xfId="0" applyNumberFormat="1" applyFont="1" applyBorder="1" applyAlignment="1" applyProtection="1">
      <alignment horizontal="center" vertical="center"/>
      <protection/>
    </xf>
    <xf numFmtId="1" fontId="21" fillId="0" borderId="10" xfId="0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 applyProtection="1">
      <alignment horizontal="center" vertical="center"/>
      <protection/>
    </xf>
    <xf numFmtId="1" fontId="24" fillId="0" borderId="10" xfId="0" applyNumberFormat="1" applyFont="1" applyBorder="1" applyAlignment="1" applyProtection="1">
      <alignment horizontal="center" vertical="center"/>
      <protection/>
    </xf>
    <xf numFmtId="0" fontId="24" fillId="0" borderId="10" xfId="0" applyNumberFormat="1" applyFont="1" applyBorder="1" applyAlignment="1" applyProtection="1">
      <alignment horizontal="center" vertical="center"/>
      <protection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1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0" xfId="57" applyFont="1" applyAlignment="1">
      <alignment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2" fillId="0" borderId="0" xfId="51" applyFont="1" applyFill="1" applyAlignment="1">
      <alignment vertical="center"/>
      <protection/>
    </xf>
    <xf numFmtId="0" fontId="32" fillId="0" borderId="0" xfId="58" applyFont="1" applyFill="1" applyAlignment="1">
      <alignment vertical="center"/>
      <protection/>
    </xf>
    <xf numFmtId="0" fontId="32" fillId="0" borderId="0" xfId="58" applyFont="1" applyFill="1" applyAlignment="1">
      <alignment horizontal="center" vertical="center"/>
      <protection/>
    </xf>
    <xf numFmtId="0" fontId="32" fillId="0" borderId="0" xfId="58" applyFont="1" applyFill="1" applyAlignment="1">
      <alignment horizontal="left" vertical="center"/>
      <protection/>
    </xf>
    <xf numFmtId="0" fontId="14" fillId="0" borderId="10" xfId="57" applyFont="1" applyBorder="1" applyAlignment="1">
      <alignment horizontal="center" vertical="center"/>
      <protection/>
    </xf>
    <xf numFmtId="0" fontId="14" fillId="0" borderId="10" xfId="57" applyFont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/>
    </xf>
    <xf numFmtId="0" fontId="4" fillId="0" borderId="10" xfId="57" applyFont="1" applyBorder="1" applyAlignment="1">
      <alignment horizontal="center" vertical="center"/>
      <protection/>
    </xf>
    <xf numFmtId="0" fontId="38" fillId="0" borderId="0" xfId="51" applyFont="1" applyFill="1" applyAlignment="1">
      <alignment horizontal="left" vertical="center"/>
      <protection/>
    </xf>
    <xf numFmtId="0" fontId="33" fillId="0" borderId="0" xfId="51" applyFont="1" applyFill="1" applyAlignment="1">
      <alignment horizontal="center" vertical="center"/>
      <protection/>
    </xf>
    <xf numFmtId="0" fontId="39" fillId="0" borderId="0" xfId="58" applyFont="1" applyFill="1" applyAlignment="1">
      <alignment horizontal="left" vertical="center"/>
      <protection/>
    </xf>
    <xf numFmtId="0" fontId="39" fillId="0" borderId="0" xfId="58" applyFont="1" applyFill="1" applyAlignment="1">
      <alignment vertical="center"/>
      <protection/>
    </xf>
    <xf numFmtId="0" fontId="39" fillId="0" borderId="10" xfId="58" applyFont="1" applyFill="1" applyBorder="1" applyAlignment="1">
      <alignment horizontal="left" vertical="center"/>
      <protection/>
    </xf>
    <xf numFmtId="0" fontId="39" fillId="0" borderId="10" xfId="58" applyFont="1" applyFill="1" applyBorder="1" applyAlignment="1">
      <alignment vertical="center"/>
      <protection/>
    </xf>
    <xf numFmtId="0" fontId="33" fillId="0" borderId="10" xfId="58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 wrapText="1" shrinkToFit="1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 wrapText="1" shrinkToFit="1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32" fillId="0" borderId="10" xfId="51" applyFont="1" applyFill="1" applyBorder="1" applyAlignment="1">
      <alignment horizontal="center" vertical="center"/>
      <protection/>
    </xf>
    <xf numFmtId="0" fontId="40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left" vertical="center" wrapText="1" shrinkToFit="1"/>
      <protection/>
    </xf>
    <xf numFmtId="0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horizontal="left" vertical="center" wrapText="1"/>
      <protection/>
    </xf>
    <xf numFmtId="0" fontId="32" fillId="0" borderId="0" xfId="51" applyFont="1" applyFill="1" applyBorder="1" applyAlignment="1">
      <alignment horizontal="left" vertical="center"/>
      <protection/>
    </xf>
    <xf numFmtId="0" fontId="5" fillId="0" borderId="10" xfId="51" applyFont="1" applyFill="1" applyBorder="1" applyAlignment="1">
      <alignment horizontal="left" vertical="center" wrapText="1" shrinkToFi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32" fillId="0" borderId="10" xfId="51" applyNumberFormat="1" applyFont="1" applyFill="1" applyBorder="1" applyAlignment="1">
      <alignment horizontal="center" vertical="center"/>
      <protection/>
    </xf>
    <xf numFmtId="0" fontId="32" fillId="0" borderId="10" xfId="51" applyNumberFormat="1" applyFont="1" applyFill="1" applyBorder="1" applyAlignment="1">
      <alignment horizontal="left" vertical="center" wrapText="1"/>
      <protection/>
    </xf>
    <xf numFmtId="0" fontId="32" fillId="0" borderId="10" xfId="51" applyNumberFormat="1" applyFont="1" applyFill="1" applyBorder="1" applyAlignment="1">
      <alignment horizontal="center" vertical="center"/>
      <protection/>
    </xf>
    <xf numFmtId="49" fontId="32" fillId="0" borderId="10" xfId="51" applyNumberFormat="1" applyFont="1" applyFill="1" applyBorder="1" applyAlignment="1">
      <alignment horizontal="left" vertical="center" wrapText="1" shrinkToFit="1"/>
      <protection/>
    </xf>
    <xf numFmtId="0" fontId="32" fillId="0" borderId="10" xfId="51" applyNumberFormat="1" applyFont="1" applyFill="1" applyBorder="1" applyAlignment="1">
      <alignment horizontal="left" vertical="center" wrapText="1"/>
      <protection/>
    </xf>
    <xf numFmtId="0" fontId="31" fillId="0" borderId="10" xfId="51" applyFont="1" applyBorder="1" applyAlignment="1">
      <alignment vertical="center" wrapText="1" shrinkToFit="1"/>
      <protection/>
    </xf>
    <xf numFmtId="0" fontId="60" fillId="0" borderId="10" xfId="51" applyNumberFormat="1" applyBorder="1" applyAlignment="1">
      <alignment horizontal="center" vertical="center"/>
      <protection/>
    </xf>
    <xf numFmtId="0" fontId="31" fillId="0" borderId="10" xfId="51" applyFont="1" applyBorder="1" applyAlignment="1">
      <alignment vertical="center" shrinkToFit="1"/>
      <protection/>
    </xf>
    <xf numFmtId="0" fontId="41" fillId="0" borderId="10" xfId="51" applyFont="1" applyFill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left" vertical="center"/>
      <protection/>
    </xf>
    <xf numFmtId="49" fontId="32" fillId="0" borderId="10" xfId="51" applyNumberFormat="1" applyFont="1" applyFill="1" applyBorder="1" applyAlignment="1">
      <alignment horizontal="left" vertical="center"/>
      <protection/>
    </xf>
    <xf numFmtId="0" fontId="32" fillId="0" borderId="10" xfId="51" applyFont="1" applyFill="1" applyBorder="1" applyAlignment="1">
      <alignment horizontal="left" vertical="center" wrapText="1" shrinkToFit="1"/>
      <protection/>
    </xf>
    <xf numFmtId="0" fontId="32" fillId="0" borderId="10" xfId="51" applyFont="1" applyFill="1" applyBorder="1" applyAlignment="1">
      <alignment horizontal="left" vertical="center" wrapText="1" shrinkToFit="1"/>
      <protection/>
    </xf>
    <xf numFmtId="0" fontId="32" fillId="0" borderId="10" xfId="51" applyFont="1" applyFill="1" applyBorder="1" applyAlignment="1">
      <alignment horizontal="left" vertical="center"/>
      <protection/>
    </xf>
    <xf numFmtId="0" fontId="32" fillId="0" borderId="10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left" vertical="center" wrapText="1"/>
      <protection/>
    </xf>
    <xf numFmtId="0" fontId="32" fillId="0" borderId="10" xfId="51" applyFont="1" applyFill="1" applyBorder="1" applyAlignment="1">
      <alignment horizontal="left" vertical="center" wrapText="1"/>
      <protection/>
    </xf>
    <xf numFmtId="49" fontId="5" fillId="0" borderId="10" xfId="51" applyNumberFormat="1" applyFont="1" applyFill="1" applyBorder="1" applyAlignment="1">
      <alignment horizontal="left" vertical="center" wrapText="1"/>
      <protection/>
    </xf>
    <xf numFmtId="0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1" applyFont="1" applyFill="1" applyBorder="1" applyAlignment="1">
      <alignment horizontal="left" vertical="center"/>
      <protection/>
    </xf>
    <xf numFmtId="0" fontId="40" fillId="0" borderId="1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left" vertical="center" wrapText="1" shrinkToFit="1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NumberFormat="1" applyFont="1" applyFill="1" applyBorder="1" applyAlignment="1">
      <alignment horizontal="left" vertical="center" wrapText="1"/>
      <protection/>
    </xf>
    <xf numFmtId="0" fontId="16" fillId="0" borderId="12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" fontId="12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1" fontId="12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2" fillId="0" borderId="0" xfId="52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1" fontId="0" fillId="0" borderId="0" xfId="0" applyNumberFormat="1" applyAlignment="1" applyProtection="1">
      <alignment horizontal="centerContinuous" vertical="center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1" fontId="12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28" fillId="0" borderId="10" xfId="0" applyFont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left" vertical="center"/>
    </xf>
    <xf numFmtId="1" fontId="14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51" applyFont="1" applyFill="1" applyBorder="1" applyAlignment="1">
      <alignment vertical="center"/>
      <protection/>
    </xf>
    <xf numFmtId="0" fontId="40" fillId="0" borderId="10" xfId="51" applyNumberFormat="1" applyFont="1" applyFill="1" applyBorder="1" applyAlignment="1">
      <alignment horizontal="center" vertical="center" wrapText="1"/>
      <protection/>
    </xf>
    <xf numFmtId="0" fontId="40" fillId="35" borderId="10" xfId="51" applyFont="1" applyFill="1" applyBorder="1" applyAlignment="1">
      <alignment horizontal="center" vertical="center" wrapText="1"/>
      <protection/>
    </xf>
    <xf numFmtId="0" fontId="40" fillId="35" borderId="10" xfId="51" applyFont="1" applyFill="1" applyBorder="1" applyAlignment="1">
      <alignment horizontal="center" vertical="center"/>
      <protection/>
    </xf>
    <xf numFmtId="49" fontId="40" fillId="35" borderId="10" xfId="51" applyNumberFormat="1" applyFont="1" applyFill="1" applyBorder="1" applyAlignment="1">
      <alignment horizontal="center" vertical="center" wrapText="1" shrinkToFit="1"/>
      <protection/>
    </xf>
    <xf numFmtId="0" fontId="40" fillId="35" borderId="10" xfId="51" applyNumberFormat="1" applyFont="1" applyFill="1" applyBorder="1" applyAlignment="1">
      <alignment horizontal="center" vertical="center" wrapText="1"/>
      <protection/>
    </xf>
    <xf numFmtId="0" fontId="40" fillId="35" borderId="0" xfId="51" applyFont="1" applyFill="1" applyBorder="1" applyAlignment="1">
      <alignment horizontal="center" vertical="center"/>
      <protection/>
    </xf>
    <xf numFmtId="0" fontId="32" fillId="35" borderId="10" xfId="51" applyFont="1" applyFill="1" applyBorder="1" applyAlignment="1">
      <alignment horizontal="center" vertical="center"/>
      <protection/>
    </xf>
    <xf numFmtId="0" fontId="5" fillId="35" borderId="10" xfId="51" applyFont="1" applyFill="1" applyBorder="1" applyAlignment="1">
      <alignment horizontal="center" vertical="center"/>
      <protection/>
    </xf>
    <xf numFmtId="49" fontId="5" fillId="35" borderId="10" xfId="51" applyNumberFormat="1" applyFont="1" applyFill="1" applyBorder="1" applyAlignment="1">
      <alignment horizontal="left" vertical="center" wrapText="1" shrinkToFit="1"/>
      <protection/>
    </xf>
    <xf numFmtId="0" fontId="5" fillId="35" borderId="10" xfId="51" applyFont="1" applyFill="1" applyBorder="1" applyAlignment="1">
      <alignment horizontal="center" vertical="center" wrapText="1"/>
      <protection/>
    </xf>
    <xf numFmtId="0" fontId="5" fillId="35" borderId="10" xfId="51" applyNumberFormat="1" applyFont="1" applyFill="1" applyBorder="1" applyAlignment="1">
      <alignment horizontal="center" vertical="center" wrapText="1"/>
      <protection/>
    </xf>
    <xf numFmtId="0" fontId="5" fillId="35" borderId="0" xfId="51" applyFont="1" applyFill="1" applyBorder="1" applyAlignment="1">
      <alignment horizontal="center" vertical="center"/>
      <protection/>
    </xf>
    <xf numFmtId="0" fontId="32" fillId="36" borderId="10" xfId="51" applyFont="1" applyFill="1" applyBorder="1" applyAlignment="1">
      <alignment horizontal="center" vertical="center"/>
      <protection/>
    </xf>
    <xf numFmtId="0" fontId="5" fillId="36" borderId="10" xfId="51" applyFont="1" applyFill="1" applyBorder="1" applyAlignment="1">
      <alignment horizontal="center" vertical="center"/>
      <protection/>
    </xf>
    <xf numFmtId="49" fontId="5" fillId="36" borderId="10" xfId="51" applyNumberFormat="1" applyFont="1" applyFill="1" applyBorder="1" applyAlignment="1">
      <alignment horizontal="left" vertical="center" wrapText="1" shrinkToFit="1"/>
      <protection/>
    </xf>
    <xf numFmtId="0" fontId="5" fillId="36" borderId="10" xfId="51" applyFont="1" applyFill="1" applyBorder="1" applyAlignment="1">
      <alignment horizontal="center" vertical="center" wrapText="1"/>
      <protection/>
    </xf>
    <xf numFmtId="0" fontId="5" fillId="36" borderId="10" xfId="51" applyNumberFormat="1" applyFont="1" applyFill="1" applyBorder="1" applyAlignment="1">
      <alignment horizontal="left" vertical="center" wrapText="1"/>
      <protection/>
    </xf>
    <xf numFmtId="0" fontId="5" fillId="36" borderId="0" xfId="51" applyFont="1" applyFill="1" applyBorder="1" applyAlignment="1">
      <alignment horizontal="center" vertical="center"/>
      <protection/>
    </xf>
    <xf numFmtId="0" fontId="5" fillId="35" borderId="10" xfId="51" applyNumberFormat="1" applyFont="1" applyFill="1" applyBorder="1" applyAlignment="1">
      <alignment horizontal="left" vertical="center" wrapText="1"/>
      <protection/>
    </xf>
    <xf numFmtId="0" fontId="32" fillId="35" borderId="0" xfId="51" applyFont="1" applyFill="1" applyBorder="1" applyAlignment="1">
      <alignment horizontal="left" vertical="center"/>
      <protection/>
    </xf>
    <xf numFmtId="0" fontId="5" fillId="36" borderId="10" xfId="51" applyFont="1" applyFill="1" applyBorder="1" applyAlignment="1">
      <alignment horizontal="left" vertical="center" wrapText="1" shrinkToFit="1"/>
      <protection/>
    </xf>
    <xf numFmtId="0" fontId="32" fillId="36" borderId="0" xfId="51" applyFont="1" applyFill="1" applyBorder="1" applyAlignment="1">
      <alignment horizontal="left" vertical="center"/>
      <protection/>
    </xf>
    <xf numFmtId="0" fontId="5" fillId="35" borderId="10" xfId="51" applyFont="1" applyFill="1" applyBorder="1" applyAlignment="1">
      <alignment horizontal="left" vertical="center" wrapText="1" shrinkToFit="1"/>
      <protection/>
    </xf>
    <xf numFmtId="0" fontId="5" fillId="36" borderId="0" xfId="51" applyFont="1" applyFill="1" applyBorder="1" applyAlignment="1">
      <alignment horizontal="left" vertical="center"/>
      <protection/>
    </xf>
    <xf numFmtId="0" fontId="5" fillId="35" borderId="0" xfId="51" applyFont="1" applyFill="1" applyBorder="1" applyAlignment="1">
      <alignment horizontal="left" vertical="center"/>
      <protection/>
    </xf>
    <xf numFmtId="0" fontId="32" fillId="36" borderId="10" xfId="51" applyNumberFormat="1" applyFont="1" applyFill="1" applyBorder="1" applyAlignment="1">
      <alignment horizontal="left" vertical="center" wrapText="1"/>
      <protection/>
    </xf>
    <xf numFmtId="49" fontId="32" fillId="35" borderId="10" xfId="51" applyNumberFormat="1" applyFont="1" applyFill="1" applyBorder="1" applyAlignment="1">
      <alignment horizontal="left" vertical="center" wrapText="1" shrinkToFit="1"/>
      <protection/>
    </xf>
    <xf numFmtId="0" fontId="32" fillId="35" borderId="10" xfId="51" applyNumberFormat="1" applyFont="1" applyFill="1" applyBorder="1" applyAlignment="1">
      <alignment horizontal="left" vertical="center" wrapText="1"/>
      <protection/>
    </xf>
    <xf numFmtId="0" fontId="31" fillId="0" borderId="10" xfId="51" applyNumberFormat="1" applyFont="1" applyBorder="1" applyAlignment="1">
      <alignment horizontal="center" vertical="center"/>
      <protection/>
    </xf>
    <xf numFmtId="0" fontId="31" fillId="35" borderId="10" xfId="51" applyFont="1" applyFill="1" applyBorder="1" applyAlignment="1">
      <alignment vertical="center" shrinkToFit="1"/>
      <protection/>
    </xf>
    <xf numFmtId="0" fontId="31" fillId="36" borderId="10" xfId="51" applyFont="1" applyFill="1" applyBorder="1" applyAlignment="1">
      <alignment vertical="center" shrinkToFit="1"/>
      <protection/>
    </xf>
    <xf numFmtId="49" fontId="32" fillId="36" borderId="10" xfId="51" applyNumberFormat="1" applyFont="1" applyFill="1" applyBorder="1" applyAlignment="1">
      <alignment horizontal="left" vertical="center" wrapText="1" shrinkToFit="1"/>
      <protection/>
    </xf>
    <xf numFmtId="0" fontId="32" fillId="35" borderId="10" xfId="51" applyNumberFormat="1" applyFont="1" applyFill="1" applyBorder="1" applyAlignment="1">
      <alignment horizontal="left" vertical="center" wrapText="1"/>
      <protection/>
    </xf>
    <xf numFmtId="0" fontId="32" fillId="36" borderId="10" xfId="51" applyNumberFormat="1" applyFont="1" applyFill="1" applyBorder="1" applyAlignment="1">
      <alignment horizontal="left" vertical="center" wrapText="1"/>
      <protection/>
    </xf>
    <xf numFmtId="49" fontId="5" fillId="36" borderId="10" xfId="51" applyNumberFormat="1" applyFont="1" applyFill="1" applyBorder="1" applyAlignment="1">
      <alignment horizontal="left" vertical="center"/>
      <protection/>
    </xf>
    <xf numFmtId="49" fontId="32" fillId="35" borderId="10" xfId="51" applyNumberFormat="1" applyFont="1" applyFill="1" applyBorder="1" applyAlignment="1">
      <alignment horizontal="left" vertical="center"/>
      <protection/>
    </xf>
    <xf numFmtId="0" fontId="32" fillId="35" borderId="10" xfId="51" applyFont="1" applyFill="1" applyBorder="1" applyAlignment="1">
      <alignment horizontal="left" vertical="center" wrapText="1" shrinkToFit="1"/>
      <protection/>
    </xf>
    <xf numFmtId="0" fontId="32" fillId="35" borderId="10" xfId="51" applyFont="1" applyFill="1" applyBorder="1" applyAlignment="1">
      <alignment horizontal="left" vertical="center" wrapText="1" shrinkToFit="1"/>
      <protection/>
    </xf>
    <xf numFmtId="49" fontId="5" fillId="0" borderId="10" xfId="51" applyNumberFormat="1" applyFont="1" applyFill="1" applyBorder="1" applyAlignment="1">
      <alignment horizontal="left" vertical="center" wrapText="1" shrinkToFit="1"/>
      <protection/>
    </xf>
    <xf numFmtId="0" fontId="32" fillId="0" borderId="10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32" fillId="36" borderId="10" xfId="51" applyFont="1" applyFill="1" applyBorder="1" applyAlignment="1">
      <alignment horizontal="left" vertical="center" wrapText="1"/>
      <protection/>
    </xf>
    <xf numFmtId="0" fontId="32" fillId="35" borderId="10" xfId="51" applyFont="1" applyFill="1" applyBorder="1" applyAlignment="1">
      <alignment horizontal="left" vertical="center" wrapText="1"/>
      <protection/>
    </xf>
    <xf numFmtId="0" fontId="32" fillId="0" borderId="10" xfId="51" applyFont="1" applyFill="1" applyBorder="1" applyAlignment="1">
      <alignment horizontal="left" vertical="center" wrapText="1"/>
      <protection/>
    </xf>
    <xf numFmtId="0" fontId="5" fillId="0" borderId="10" xfId="51" applyFont="1" applyFill="1" applyBorder="1" applyAlignment="1">
      <alignment horizontal="left" vertical="center" wrapText="1" shrinkToFit="1"/>
      <protection/>
    </xf>
    <xf numFmtId="49" fontId="5" fillId="35" borderId="10" xfId="51" applyNumberFormat="1" applyFont="1" applyFill="1" applyBorder="1" applyAlignment="1">
      <alignment horizontal="left" vertical="center" wrapText="1"/>
      <protection/>
    </xf>
    <xf numFmtId="49" fontId="32" fillId="36" borderId="10" xfId="51" applyNumberFormat="1" applyFont="1" applyFill="1" applyBorder="1" applyAlignment="1">
      <alignment horizontal="left" vertical="center"/>
      <protection/>
    </xf>
    <xf numFmtId="0" fontId="32" fillId="36" borderId="10" xfId="51" applyFont="1" applyFill="1" applyBorder="1" applyAlignment="1">
      <alignment horizontal="left" vertical="center" wrapText="1" shrinkToFit="1"/>
      <protection/>
    </xf>
    <xf numFmtId="0" fontId="5" fillId="36" borderId="10" xfId="51" applyFont="1" applyFill="1" applyBorder="1" applyAlignment="1">
      <alignment horizontal="left" vertic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0" xfId="57" applyFont="1" applyFill="1" applyAlignment="1">
      <alignment vertical="center" wrapText="1"/>
      <protection/>
    </xf>
    <xf numFmtId="0" fontId="4" fillId="0" borderId="0" xfId="57" applyFill="1">
      <alignment vertical="center"/>
      <protection/>
    </xf>
    <xf numFmtId="0" fontId="4" fillId="0" borderId="0" xfId="57" applyFill="1" applyAlignment="1">
      <alignment vertical="center" wrapText="1"/>
      <protection/>
    </xf>
    <xf numFmtId="0" fontId="4" fillId="0" borderId="10" xfId="45" applyFill="1" applyBorder="1" applyAlignment="1">
      <alignment horizontal="center" vertical="center"/>
      <protection/>
    </xf>
    <xf numFmtId="0" fontId="4" fillId="0" borderId="10" xfId="45" applyFill="1" applyBorder="1" applyAlignment="1">
      <alignment horizontal="center" vertical="center" wrapText="1"/>
      <protection/>
    </xf>
    <xf numFmtId="0" fontId="4" fillId="0" borderId="0" xfId="57" applyFill="1" applyAlignment="1">
      <alignment horizontal="center" vertical="center" wrapText="1"/>
      <protection/>
    </xf>
    <xf numFmtId="0" fontId="14" fillId="0" borderId="10" xfId="45" applyFont="1" applyFill="1" applyBorder="1" applyAlignment="1">
      <alignment horizontal="left" vertical="center"/>
      <protection/>
    </xf>
    <xf numFmtId="0" fontId="14" fillId="0" borderId="10" xfId="45" applyFont="1" applyFill="1" applyBorder="1" applyAlignment="1">
      <alignment horizontal="center" vertical="center"/>
      <protection/>
    </xf>
    <xf numFmtId="0" fontId="14" fillId="0" borderId="10" xfId="45" applyFont="1" applyFill="1" applyBorder="1" applyAlignment="1">
      <alignment horizontal="left" vertical="center" wrapText="1"/>
      <protection/>
    </xf>
    <xf numFmtId="1" fontId="12" fillId="0" borderId="0" xfId="0" applyNumberFormat="1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Continuous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1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13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14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/>
      <protection locked="0"/>
    </xf>
    <xf numFmtId="0" fontId="4" fillId="0" borderId="10" xfId="0" applyFont="1" applyFill="1" applyBorder="1" applyAlignment="1" applyProtection="1">
      <alignment horizontal="distributed" vertical="center" wrapText="1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8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 applyProtection="1">
      <alignment horizontal="right" vertical="center"/>
      <protection/>
    </xf>
    <xf numFmtId="49" fontId="14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4" fillId="0" borderId="10" xfId="45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9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shrinkToFit="1"/>
    </xf>
    <xf numFmtId="183" fontId="43" fillId="0" borderId="10" xfId="0" applyNumberFormat="1" applyFont="1" applyBorder="1" applyAlignment="1">
      <alignment vertical="center"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 locked="0"/>
    </xf>
    <xf numFmtId="1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 shrinkToFit="1"/>
    </xf>
    <xf numFmtId="0" fontId="2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5" fillId="0" borderId="10" xfId="57" applyFont="1" applyBorder="1" applyAlignment="1">
      <alignment vertical="center" wrapText="1"/>
      <protection/>
    </xf>
    <xf numFmtId="0" fontId="15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37" fillId="0" borderId="0" xfId="57" applyFont="1" applyAlignment="1">
      <alignment horizontal="center" vertical="center" wrapText="1"/>
      <protection/>
    </xf>
    <xf numFmtId="0" fontId="37" fillId="0" borderId="0" xfId="57" applyFont="1" applyAlignment="1">
      <alignment vertical="center"/>
      <protection/>
    </xf>
    <xf numFmtId="0" fontId="15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1" fontId="35" fillId="0" borderId="10" xfId="0" applyNumberFormat="1" applyFont="1" applyBorder="1" applyAlignment="1" applyProtection="1">
      <alignment horizontal="center"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5" fillId="0" borderId="10" xfId="58" applyFont="1" applyFill="1" applyBorder="1" applyAlignment="1">
      <alignment horizontal="left" vertical="center"/>
      <protection/>
    </xf>
    <xf numFmtId="0" fontId="45" fillId="0" borderId="10" xfId="58" applyFont="1" applyFill="1" applyBorder="1" applyAlignment="1">
      <alignment vertical="center"/>
      <protection/>
    </xf>
    <xf numFmtId="0" fontId="41" fillId="0" borderId="0" xfId="58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15" fillId="0" borderId="10" xfId="45" applyFont="1" applyFill="1" applyBorder="1" applyAlignment="1">
      <alignment horizontal="left" vertical="center"/>
      <protection/>
    </xf>
    <xf numFmtId="0" fontId="15" fillId="0" borderId="10" xfId="45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0" fontId="37" fillId="0" borderId="0" xfId="57" applyFont="1" applyFill="1" applyAlignment="1">
      <alignment horizontal="center" vertical="center" wrapText="1"/>
      <protection/>
    </xf>
    <xf numFmtId="0" fontId="37" fillId="0" borderId="0" xfId="57" applyFont="1" applyFill="1">
      <alignment vertical="center"/>
      <protection/>
    </xf>
    <xf numFmtId="1" fontId="16" fillId="0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distributed" vertical="distributed" wrapText="1"/>
      <protection locked="0"/>
    </xf>
    <xf numFmtId="49" fontId="4" fillId="0" borderId="13" xfId="0" applyNumberFormat="1" applyFont="1" applyFill="1" applyBorder="1" applyAlignment="1" applyProtection="1">
      <alignment horizontal="distributed" vertical="distributed" wrapText="1"/>
      <protection locked="0"/>
    </xf>
    <xf numFmtId="1" fontId="4" fillId="0" borderId="11" xfId="0" applyNumberFormat="1" applyFont="1" applyFill="1" applyBorder="1" applyAlignment="1" applyProtection="1">
      <alignment horizontal="distributed" vertical="distributed" wrapText="1"/>
      <protection locked="0"/>
    </xf>
    <xf numFmtId="1" fontId="4" fillId="0" borderId="13" xfId="0" applyNumberFormat="1" applyFont="1" applyFill="1" applyBorder="1" applyAlignment="1" applyProtection="1">
      <alignment horizontal="distributed" vertical="distributed" wrapText="1"/>
      <protection locked="0"/>
    </xf>
    <xf numFmtId="1" fontId="4" fillId="0" borderId="11" xfId="0" applyNumberFormat="1" applyFont="1" applyFill="1" applyBorder="1" applyAlignment="1" applyProtection="1">
      <alignment horizontal="distributed" vertical="distributed" wrapText="1"/>
      <protection locked="0"/>
    </xf>
    <xf numFmtId="1" fontId="4" fillId="0" borderId="11" xfId="0" applyNumberFormat="1" applyFont="1" applyFill="1" applyBorder="1" applyAlignment="1" applyProtection="1">
      <alignment horizontal="distributed" vertical="distributed" wrapText="1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 horizontal="center" vertical="center"/>
      <protection locked="0"/>
    </xf>
    <xf numFmtId="1" fontId="16" fillId="0" borderId="0" xfId="0" applyNumberFormat="1" applyFont="1" applyFill="1" applyAlignment="1" applyProtection="1">
      <alignment horizontal="center" vertical="center"/>
      <protection locked="0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16" fillId="0" borderId="0" xfId="57" applyFont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1" xfId="35" applyNumberFormat="1" applyFont="1" applyBorder="1" applyAlignment="1" applyProtection="1">
      <alignment horizontal="center" vertical="center" wrapText="1"/>
      <protection locked="0"/>
    </xf>
    <xf numFmtId="0" fontId="4" fillId="0" borderId="13" xfId="35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2" fillId="0" borderId="0" xfId="51" applyFont="1" applyFill="1" applyBorder="1" applyAlignment="1">
      <alignment horizontal="left" vertical="center"/>
      <protection/>
    </xf>
    <xf numFmtId="0" fontId="16" fillId="0" borderId="0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16" fillId="0" borderId="0" xfId="57" applyFont="1" applyFill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12" xfId="57" applyFill="1" applyBorder="1" applyAlignment="1">
      <alignment horizontal="center" vertical="center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5年国有资本经营预算收支情况表" xfId="42"/>
    <cellStyle name="差_2015年社会保险基金情况表" xfId="43"/>
    <cellStyle name="差_2015年预算文本（明细）555A4小纸" xfId="44"/>
    <cellStyle name="常规 2" xfId="45"/>
    <cellStyle name="常规 2 2" xfId="46"/>
    <cellStyle name="常规 2 3" xfId="47"/>
    <cellStyle name="常规 2 4" xfId="48"/>
    <cellStyle name="常规 2 5" xfId="49"/>
    <cellStyle name="常规 2 6" xfId="50"/>
    <cellStyle name="常规 3" xfId="51"/>
    <cellStyle name="常规 3 2" xfId="52"/>
    <cellStyle name="常规 4" xfId="53"/>
    <cellStyle name="常规 5" xfId="54"/>
    <cellStyle name="常规 6" xfId="55"/>
    <cellStyle name="常规 6 2" xfId="56"/>
    <cellStyle name="常规 7" xfId="57"/>
    <cellStyle name="常规 8" xfId="58"/>
    <cellStyle name="Hyperlink" xfId="59"/>
    <cellStyle name="好" xfId="60"/>
    <cellStyle name="好_2015年国有资本经营预算收支情况表" xfId="61"/>
    <cellStyle name="好_2015年社会保险基金情况表" xfId="62"/>
    <cellStyle name="好_2015年预算文本（明细）555A4小纸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普通_97-917" xfId="72"/>
    <cellStyle name="千分位[0]_laroux" xfId="73"/>
    <cellStyle name="千分位_97-917" xfId="74"/>
    <cellStyle name="千位[0]_laroux" xfId="75"/>
    <cellStyle name="千位_laroux" xfId="76"/>
    <cellStyle name="Comma" xfId="77"/>
    <cellStyle name="千位分隔 2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12.75">
      <c r="A2" t="s">
        <v>388</v>
      </c>
      <c r="B2" t="s">
        <v>389</v>
      </c>
    </row>
    <row r="3" spans="1:2" ht="12.75">
      <c r="A3" t="s">
        <v>390</v>
      </c>
      <c r="B3">
        <v>5</v>
      </c>
    </row>
    <row r="4" spans="1:2" ht="12.75">
      <c r="A4" t="s">
        <v>391</v>
      </c>
      <c r="B4">
        <v>5</v>
      </c>
    </row>
    <row r="5" spans="1:2" ht="12.75">
      <c r="A5" t="s">
        <v>392</v>
      </c>
      <c r="B5">
        <v>61</v>
      </c>
    </row>
    <row r="6" spans="1:2" ht="12.75">
      <c r="A6" t="s">
        <v>393</v>
      </c>
      <c r="B6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109"/>
  <sheetViews>
    <sheetView showZeros="0" zoomScalePageLayoutView="0" workbookViewId="0" topLeftCell="A13">
      <selection activeCell="E23" sqref="E23"/>
    </sheetView>
  </sheetViews>
  <sheetFormatPr defaultColWidth="8.8515625" defaultRowHeight="12.75"/>
  <cols>
    <col min="1" max="1" width="28.421875" style="105" customWidth="1"/>
    <col min="2" max="2" width="15.57421875" style="105" customWidth="1"/>
    <col min="3" max="3" width="13.57421875" style="105" customWidth="1"/>
    <col min="4" max="4" width="13.8515625" style="106" customWidth="1"/>
    <col min="5" max="5" width="12.7109375" style="106" customWidth="1"/>
    <col min="6" max="16384" width="8.8515625" style="106" customWidth="1"/>
  </cols>
  <sheetData>
    <row r="1" ht="18.75">
      <c r="A1" s="104" t="s">
        <v>2001</v>
      </c>
    </row>
    <row r="2" spans="1:5" ht="20.25" customHeight="1">
      <c r="A2" s="337" t="s">
        <v>2002</v>
      </c>
      <c r="B2" s="338"/>
      <c r="C2" s="338"/>
      <c r="D2" s="338"/>
      <c r="E2" s="338"/>
    </row>
    <row r="3" spans="1:3" ht="12.75">
      <c r="A3" s="118"/>
      <c r="B3" s="118"/>
      <c r="C3" s="118"/>
    </row>
    <row r="4" spans="4:5" ht="22.5" customHeight="1">
      <c r="D4" s="319" t="s">
        <v>1834</v>
      </c>
      <c r="E4" s="319"/>
    </row>
    <row r="5" spans="1:5" ht="16.5" customHeight="1">
      <c r="A5" s="335" t="s">
        <v>398</v>
      </c>
      <c r="B5" s="334" t="s">
        <v>2003</v>
      </c>
      <c r="C5" s="339" t="s">
        <v>1887</v>
      </c>
      <c r="D5" s="336" t="s">
        <v>2004</v>
      </c>
      <c r="E5" s="336" t="s">
        <v>1853</v>
      </c>
    </row>
    <row r="6" spans="1:5" ht="27.75" customHeight="1">
      <c r="A6" s="335"/>
      <c r="B6" s="335"/>
      <c r="C6" s="336"/>
      <c r="D6" s="336"/>
      <c r="E6" s="336"/>
    </row>
    <row r="7" spans="1:5" ht="27.75" customHeight="1">
      <c r="A7" s="11" t="s">
        <v>1840</v>
      </c>
      <c r="B7" s="29">
        <f>SUM(B8:B10)</f>
        <v>95000</v>
      </c>
      <c r="C7" s="29">
        <f>SUM(C8:C10)</f>
        <v>81896</v>
      </c>
      <c r="D7" s="29">
        <f aca="true" t="shared" si="0" ref="D7:D26">B7-C7</f>
        <v>13104</v>
      </c>
      <c r="E7" s="30">
        <f>ROUND(IF(C7=0,,D7/C7*100),1)</f>
        <v>16</v>
      </c>
    </row>
    <row r="8" spans="1:5" ht="27.75" customHeight="1">
      <c r="A8" s="16" t="s">
        <v>1841</v>
      </c>
      <c r="B8" s="60">
        <f aca="true" t="shared" si="1" ref="B8:C10">SUM(B12,B16,B20,B24)</f>
        <v>54000</v>
      </c>
      <c r="C8" s="21">
        <f t="shared" si="1"/>
        <v>41998</v>
      </c>
      <c r="D8" s="21">
        <f t="shared" si="0"/>
        <v>12002</v>
      </c>
      <c r="E8" s="28">
        <f>ROUND(IF(C8=0,,D8/C8*100),1)</f>
        <v>28.6</v>
      </c>
    </row>
    <row r="9" spans="1:5" ht="27.75" customHeight="1">
      <c r="A9" s="16" t="s">
        <v>1842</v>
      </c>
      <c r="B9" s="60">
        <f t="shared" si="1"/>
        <v>36000</v>
      </c>
      <c r="C9" s="21">
        <f t="shared" si="1"/>
        <v>34172</v>
      </c>
      <c r="D9" s="21">
        <f t="shared" si="0"/>
        <v>1828</v>
      </c>
      <c r="E9" s="28">
        <f>ROUND(IF(C9=0,,D9/C9*100),1)</f>
        <v>5.3</v>
      </c>
    </row>
    <row r="10" spans="1:5" ht="27.75" customHeight="1">
      <c r="A10" s="16" t="s">
        <v>1843</v>
      </c>
      <c r="B10" s="21">
        <f t="shared" si="1"/>
        <v>5000</v>
      </c>
      <c r="C10" s="21">
        <f t="shared" si="1"/>
        <v>5726</v>
      </c>
      <c r="D10" s="21">
        <f t="shared" si="0"/>
        <v>-726</v>
      </c>
      <c r="E10" s="28">
        <f aca="true" t="shared" si="2" ref="E10:E26">ROUND(IF(C10=0,,D10/C10*100),1)</f>
        <v>-12.7</v>
      </c>
    </row>
    <row r="11" spans="1:5" ht="27.75" customHeight="1">
      <c r="A11" s="11" t="s">
        <v>1844</v>
      </c>
      <c r="B11" s="29">
        <f>SUM(B12:B14)</f>
        <v>32951</v>
      </c>
      <c r="C11" s="29">
        <f>SUM(C12:C14)</f>
        <v>33349</v>
      </c>
      <c r="D11" s="29">
        <f t="shared" si="0"/>
        <v>-398</v>
      </c>
      <c r="E11" s="30">
        <f t="shared" si="2"/>
        <v>-1.2</v>
      </c>
    </row>
    <row r="12" spans="1:5" ht="27.75" customHeight="1">
      <c r="A12" s="16" t="s">
        <v>1841</v>
      </c>
      <c r="B12" s="31">
        <f>'表九收入分级'!C8-'表九收入分级'!C11+'表九收入分级'!C12+'表九收入分级'!C16+'表九收入分级'!C19</f>
        <v>27891</v>
      </c>
      <c r="C12" s="31">
        <f>'表一收入完成'!C12</f>
        <v>21951</v>
      </c>
      <c r="D12" s="21">
        <f t="shared" si="0"/>
        <v>5940</v>
      </c>
      <c r="E12" s="28">
        <f t="shared" si="2"/>
        <v>27.1</v>
      </c>
    </row>
    <row r="13" spans="1:5" ht="27.75" customHeight="1">
      <c r="A13" s="16" t="s">
        <v>1842</v>
      </c>
      <c r="B13" s="31">
        <f>'表九收入分级'!C11+'表九收入分级'!C13+'表九收入分级'!C17+'表九收入分级'!C20+'表九收入分级'!C21+'表九收入分级'!C24+'表九收入分级'!C25+'表九收入分级'!C26+'表九收入分级'!C27+'表九收入分级'!C28+'表九收入分级'!C29+'表九收入分级'!C30+'表九收入分级'!C31</f>
        <v>5060</v>
      </c>
      <c r="C13" s="31">
        <f>'表一收入完成'!C13</f>
        <v>11392</v>
      </c>
      <c r="D13" s="21">
        <f t="shared" si="0"/>
        <v>-6332</v>
      </c>
      <c r="E13" s="28">
        <f t="shared" si="2"/>
        <v>-55.6</v>
      </c>
    </row>
    <row r="14" spans="1:5" ht="27.75" customHeight="1">
      <c r="A14" s="16" t="s">
        <v>1843</v>
      </c>
      <c r="B14" s="31">
        <f>'表九收入分级'!C33</f>
        <v>0</v>
      </c>
      <c r="C14" s="31">
        <f>'表一收入完成'!C14</f>
        <v>6</v>
      </c>
      <c r="D14" s="21">
        <f t="shared" si="0"/>
        <v>-6</v>
      </c>
      <c r="E14" s="28">
        <f t="shared" si="2"/>
        <v>-100</v>
      </c>
    </row>
    <row r="15" spans="1:5" s="110" customFormat="1" ht="27.75" customHeight="1">
      <c r="A15" s="11" t="s">
        <v>1845</v>
      </c>
      <c r="B15" s="29">
        <f>SUM(B16:B18)</f>
        <v>12056</v>
      </c>
      <c r="C15" s="29">
        <f>SUM(C16:C18)</f>
        <v>11477</v>
      </c>
      <c r="D15" s="29">
        <f t="shared" si="0"/>
        <v>579</v>
      </c>
      <c r="E15" s="30">
        <f t="shared" si="2"/>
        <v>5</v>
      </c>
    </row>
    <row r="16" spans="1:5" ht="27.75" customHeight="1">
      <c r="A16" s="16" t="s">
        <v>1841</v>
      </c>
      <c r="B16" s="31">
        <f>'表九收入分级'!D8-'表九收入分级'!D11+'表九收入分级'!D12+'表九收入分级'!D16+'表九收入分级'!D19</f>
        <v>8540</v>
      </c>
      <c r="C16" s="31">
        <f>'表一收入完成'!C16</f>
        <v>6769</v>
      </c>
      <c r="D16" s="21">
        <f t="shared" si="0"/>
        <v>1771</v>
      </c>
      <c r="E16" s="28">
        <f t="shared" si="2"/>
        <v>26.2</v>
      </c>
    </row>
    <row r="17" spans="1:5" ht="27.75" customHeight="1">
      <c r="A17" s="16" t="s">
        <v>1842</v>
      </c>
      <c r="B17" s="31">
        <f>'表九收入分级'!D11+'表九收入分级'!D13+'表九收入分级'!D17+'表九收入分级'!D20+'表九收入分级'!D21+'表九收入分级'!D24+'表九收入分级'!D25+'表九收入分级'!D26+'表九收入分级'!D27+'表九收入分级'!D28+'表九收入分级'!D29+'表九收入分级'!D30+'表九收入分级'!D31+'表九收入分级'!D32</f>
        <v>3493</v>
      </c>
      <c r="C17" s="31">
        <f>'表一收入完成'!C17</f>
        <v>4604</v>
      </c>
      <c r="D17" s="21">
        <f t="shared" si="0"/>
        <v>-1111</v>
      </c>
      <c r="E17" s="28">
        <f t="shared" si="2"/>
        <v>-24.1</v>
      </c>
    </row>
    <row r="18" spans="1:5" ht="27.75" customHeight="1">
      <c r="A18" s="16" t="s">
        <v>1843</v>
      </c>
      <c r="B18" s="31">
        <f>'表九收入分级'!D33</f>
        <v>23</v>
      </c>
      <c r="C18" s="31">
        <f>'表一收入完成'!C18</f>
        <v>104</v>
      </c>
      <c r="D18" s="21">
        <f t="shared" si="0"/>
        <v>-81</v>
      </c>
      <c r="E18" s="28">
        <f t="shared" si="2"/>
        <v>-77.9</v>
      </c>
    </row>
    <row r="19" spans="1:5" s="110" customFormat="1" ht="27.75" customHeight="1">
      <c r="A19" s="11" t="s">
        <v>1846</v>
      </c>
      <c r="B19" s="29">
        <f>SUM(B20:B22)</f>
        <v>23</v>
      </c>
      <c r="C19" s="29">
        <f>SUM(C20:C22)</f>
        <v>21</v>
      </c>
      <c r="D19" s="29">
        <f t="shared" si="0"/>
        <v>2</v>
      </c>
      <c r="E19" s="30">
        <f t="shared" si="2"/>
        <v>9.5</v>
      </c>
    </row>
    <row r="20" spans="1:5" ht="27.75" customHeight="1">
      <c r="A20" s="16" t="s">
        <v>1841</v>
      </c>
      <c r="B20" s="31">
        <f>'表九收入分级'!E8-'表九收入分级'!E11+'表九收入分级'!E16+'表九收入分级'!E19</f>
        <v>0</v>
      </c>
      <c r="C20" s="31">
        <f>'表一收入完成'!C20</f>
        <v>0</v>
      </c>
      <c r="D20" s="21">
        <f t="shared" si="0"/>
        <v>0</v>
      </c>
      <c r="E20" s="28">
        <f t="shared" si="2"/>
        <v>0</v>
      </c>
    </row>
    <row r="21" spans="1:5" ht="27.75" customHeight="1">
      <c r="A21" s="16" t="s">
        <v>1842</v>
      </c>
      <c r="B21" s="31">
        <f>'表九收入分级'!E11+'表九收入分级'!E13+'表九收入分级'!E17+'表九收入分级'!E20+'表九收入分级'!E21+'表九收入分级'!E24+'表九收入分级'!E25+'表九收入分级'!E26+'表九收入分级'!E27+'表九收入分级'!E28+'表九收入分级'!E29+'表九收入分级'!E30+'表九收入分级'!E31</f>
        <v>0</v>
      </c>
      <c r="C21" s="31">
        <f>'表一收入完成'!C21</f>
        <v>0</v>
      </c>
      <c r="D21" s="21">
        <f t="shared" si="0"/>
        <v>0</v>
      </c>
      <c r="E21" s="28">
        <f t="shared" si="2"/>
        <v>0</v>
      </c>
    </row>
    <row r="22" spans="1:5" ht="27.75" customHeight="1">
      <c r="A22" s="16" t="s">
        <v>1843</v>
      </c>
      <c r="B22" s="31">
        <f>'表九收入分级'!E33</f>
        <v>23</v>
      </c>
      <c r="C22" s="31">
        <f>'表一收入完成'!C22</f>
        <v>21</v>
      </c>
      <c r="D22" s="21">
        <f t="shared" si="0"/>
        <v>2</v>
      </c>
      <c r="E22" s="28">
        <f t="shared" si="2"/>
        <v>9.5</v>
      </c>
    </row>
    <row r="23" spans="1:5" s="110" customFormat="1" ht="27.75" customHeight="1">
      <c r="A23" s="36" t="s">
        <v>1847</v>
      </c>
      <c r="B23" s="29">
        <f>SUM(B24:B26)</f>
        <v>49970</v>
      </c>
      <c r="C23" s="29">
        <f>SUM(C24:C26)</f>
        <v>37049</v>
      </c>
      <c r="D23" s="29">
        <f t="shared" si="0"/>
        <v>12921</v>
      </c>
      <c r="E23" s="30">
        <v>35</v>
      </c>
    </row>
    <row r="24" spans="1:5" ht="27.75" customHeight="1">
      <c r="A24" s="16" t="s">
        <v>1841</v>
      </c>
      <c r="B24" s="31">
        <f>'表九收入分级'!F8-'表九收入分级'!F11+'表九收入分级'!F12+'表九收入分级'!F16+'表九收入分级'!F19</f>
        <v>17569</v>
      </c>
      <c r="C24" s="31">
        <f>'表一收入完成'!C24</f>
        <v>13278</v>
      </c>
      <c r="D24" s="21">
        <f t="shared" si="0"/>
        <v>4291</v>
      </c>
      <c r="E24" s="28">
        <f t="shared" si="2"/>
        <v>32.3</v>
      </c>
    </row>
    <row r="25" spans="1:5" ht="27.75" customHeight="1">
      <c r="A25" s="16" t="s">
        <v>1842</v>
      </c>
      <c r="B25" s="31">
        <f>'表九收入分级'!F11+'表九收入分级'!F13+'表九收入分级'!F17+'表九收入分级'!F20+'表九收入分级'!F21+'表九收入分级'!F24+'表九收入分级'!F25+'表九收入分级'!F26+'表九收入分级'!F27+'表九收入分级'!F28+'表九收入分级'!F29+'表九收入分级'!F30+'表九收入分级'!F31+'表九收入分级'!F32</f>
        <v>27447</v>
      </c>
      <c r="C25" s="31">
        <f>'表一收入完成'!C25</f>
        <v>18176</v>
      </c>
      <c r="D25" s="21">
        <f t="shared" si="0"/>
        <v>9271</v>
      </c>
      <c r="E25" s="28">
        <f t="shared" si="2"/>
        <v>51</v>
      </c>
    </row>
    <row r="26" spans="1:5" ht="27.75" customHeight="1">
      <c r="A26" s="16" t="s">
        <v>1843</v>
      </c>
      <c r="B26" s="31">
        <f>'表九收入分级'!F33</f>
        <v>4954</v>
      </c>
      <c r="C26" s="31">
        <f>'表一收入完成'!C26</f>
        <v>5595</v>
      </c>
      <c r="D26" s="21">
        <f t="shared" si="0"/>
        <v>-641</v>
      </c>
      <c r="E26" s="28">
        <f t="shared" si="2"/>
        <v>-11.5</v>
      </c>
    </row>
    <row r="28" spans="1:2" ht="12.75">
      <c r="A28" s="119"/>
      <c r="B28" s="119"/>
    </row>
    <row r="109" ht="56.25" customHeight="1">
      <c r="E109" s="108"/>
    </row>
    <row r="110" ht="17.25" customHeight="1"/>
    <row r="113" ht="17.25" customHeight="1"/>
    <row r="114" ht="39.75" customHeight="1"/>
    <row r="115" ht="18.75" customHeight="1"/>
  </sheetData>
  <sheetProtection/>
  <mergeCells count="7">
    <mergeCell ref="B5:B6"/>
    <mergeCell ref="D5:D6"/>
    <mergeCell ref="E5:E6"/>
    <mergeCell ref="A2:E2"/>
    <mergeCell ref="A5:A6"/>
    <mergeCell ref="C5:C6"/>
    <mergeCell ref="D4:E4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0"/>
  <sheetViews>
    <sheetView showGridLines="0" showZeros="0" zoomScalePageLayoutView="0" workbookViewId="0" topLeftCell="A1">
      <pane xSplit="1" ySplit="5" topLeftCell="B6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8515625" defaultRowHeight="12.75"/>
  <cols>
    <col min="1" max="1" width="38.57421875" style="105" customWidth="1"/>
    <col min="2" max="2" width="10.421875" style="105" customWidth="1"/>
    <col min="3" max="3" width="10.7109375" style="121" customWidth="1"/>
    <col min="4" max="6" width="10.140625" style="121" customWidth="1"/>
    <col min="7" max="16384" width="8.8515625" style="106" customWidth="1"/>
  </cols>
  <sheetData>
    <row r="1" spans="1:6" ht="15.75" customHeight="1">
      <c r="A1" s="104" t="s">
        <v>2005</v>
      </c>
      <c r="B1" s="104"/>
      <c r="C1" s="120"/>
      <c r="D1" s="120"/>
      <c r="E1" s="120"/>
      <c r="F1" s="120"/>
    </row>
    <row r="2" spans="1:6" ht="24" customHeight="1">
      <c r="A2" s="337" t="s">
        <v>2006</v>
      </c>
      <c r="B2" s="338"/>
      <c r="C2" s="338"/>
      <c r="D2" s="338"/>
      <c r="E2" s="338"/>
      <c r="F2" s="338"/>
    </row>
    <row r="3" spans="5:6" ht="29.25" customHeight="1">
      <c r="E3" s="342" t="s">
        <v>1911</v>
      </c>
      <c r="F3" s="342"/>
    </row>
    <row r="4" spans="1:6" ht="19.5" customHeight="1">
      <c r="A4" s="340" t="s">
        <v>2007</v>
      </c>
      <c r="B4" s="314" t="s">
        <v>2003</v>
      </c>
      <c r="C4" s="315"/>
      <c r="D4" s="315"/>
      <c r="E4" s="315"/>
      <c r="F4" s="316"/>
    </row>
    <row r="5" spans="1:6" ht="19.5" customHeight="1">
      <c r="A5" s="341"/>
      <c r="B5" s="4" t="s">
        <v>506</v>
      </c>
      <c r="C5" s="5" t="s">
        <v>1854</v>
      </c>
      <c r="D5" s="5" t="s">
        <v>1855</v>
      </c>
      <c r="E5" s="5" t="s">
        <v>1856</v>
      </c>
      <c r="F5" s="5" t="s">
        <v>1857</v>
      </c>
    </row>
    <row r="6" spans="1:6" s="268" customFormat="1" ht="16.5" customHeight="1">
      <c r="A6" s="12" t="s">
        <v>1840</v>
      </c>
      <c r="B6" s="266">
        <f>SUM(B7,B33)</f>
        <v>95000</v>
      </c>
      <c r="C6" s="267">
        <f>SUM(C7,C33)</f>
        <v>32951</v>
      </c>
      <c r="D6" s="267">
        <f>SUM(D7,D33)</f>
        <v>12056</v>
      </c>
      <c r="E6" s="267">
        <f>SUM(E7,E33)</f>
        <v>23</v>
      </c>
      <c r="F6" s="267">
        <f>SUM(F7,F33)</f>
        <v>49970</v>
      </c>
    </row>
    <row r="7" spans="1:6" s="110" customFormat="1" ht="16.5" customHeight="1">
      <c r="A7" s="1" t="s">
        <v>2008</v>
      </c>
      <c r="B7" s="263">
        <f>SUM(B8,B12,B13,B15,B18,B21,B24,B25,B26,B27,B28,B29,B30,B31,B32)</f>
        <v>90000</v>
      </c>
      <c r="C7" s="263">
        <f>SUM(C8,C12,C13,C15,C18,C21,C24,C25,C26,C27,C28,C29,C30,C31,C32)</f>
        <v>32951</v>
      </c>
      <c r="D7" s="263">
        <f>SUM(D8,D12,D13,D15,D18,D21,D24,D25,D26,D27,D28,D29,D30,D31,D32)</f>
        <v>12033</v>
      </c>
      <c r="E7" s="263">
        <f>SUM(E8,E12,E13,E15,E18,E21,E24,E25,E26,E27,E28,E29,E30,E31,E32)</f>
        <v>0</v>
      </c>
      <c r="F7" s="263">
        <f>SUM(F8,F12,F13,F15,F18,F21,F24,F25,F26,F27,F28,F29,F30,F31,F32)</f>
        <v>45016</v>
      </c>
    </row>
    <row r="8" spans="1:6" ht="16.5" customHeight="1">
      <c r="A8" s="6" t="s">
        <v>2009</v>
      </c>
      <c r="B8" s="20">
        <f aca="true" t="shared" si="0" ref="B8:B47">SUM(C8:F8)</f>
        <v>45266</v>
      </c>
      <c r="C8" s="32">
        <f>ROUND(F8/0.35*0.5,0)</f>
        <v>22633</v>
      </c>
      <c r="D8" s="32">
        <f>ROUND(F8/0.35*0.15,0)</f>
        <v>6790</v>
      </c>
      <c r="E8" s="32"/>
      <c r="F8" s="32">
        <v>15843</v>
      </c>
    </row>
    <row r="9" spans="1:6" ht="16.5" customHeight="1">
      <c r="A9" s="6" t="s">
        <v>2010</v>
      </c>
      <c r="B9" s="20">
        <f t="shared" si="0"/>
        <v>22406</v>
      </c>
      <c r="C9" s="32">
        <f>SUM(C10:C11)</f>
        <v>11203</v>
      </c>
      <c r="D9" s="32">
        <f>SUM(D10:D11)</f>
        <v>3361</v>
      </c>
      <c r="E9" s="32">
        <f>SUM(E10:E11)</f>
        <v>0</v>
      </c>
      <c r="F9" s="32">
        <f>SUM(F10:F11)</f>
        <v>7842</v>
      </c>
    </row>
    <row r="10" spans="1:6" ht="16.5" customHeight="1">
      <c r="A10" s="122" t="s">
        <v>2011</v>
      </c>
      <c r="B10" s="20">
        <f t="shared" si="0"/>
        <v>22286</v>
      </c>
      <c r="C10" s="32">
        <f>ROUND(F10/0.35*0.5,0)</f>
        <v>11143</v>
      </c>
      <c r="D10" s="32">
        <f>ROUND(F10/0.35*0.15,0)</f>
        <v>3343</v>
      </c>
      <c r="E10" s="33"/>
      <c r="F10" s="32">
        <v>7800</v>
      </c>
    </row>
    <row r="11" spans="1:6" ht="16.5" customHeight="1">
      <c r="A11" s="122" t="s">
        <v>2012</v>
      </c>
      <c r="B11" s="20">
        <f t="shared" si="0"/>
        <v>120</v>
      </c>
      <c r="C11" s="32">
        <f>ROUND(F11/0.35*0.5,0)</f>
        <v>60</v>
      </c>
      <c r="D11" s="32">
        <f>ROUND(F11/0.35*0.15,0)</f>
        <v>18</v>
      </c>
      <c r="E11" s="33"/>
      <c r="F11" s="32">
        <v>42</v>
      </c>
    </row>
    <row r="12" spans="1:6" ht="16.5" customHeight="1">
      <c r="A12" s="6" t="s">
        <v>2013</v>
      </c>
      <c r="B12" s="20">
        <f t="shared" si="0"/>
        <v>14</v>
      </c>
      <c r="C12" s="32">
        <v>14</v>
      </c>
      <c r="D12" s="32"/>
      <c r="E12" s="32"/>
      <c r="F12" s="32"/>
    </row>
    <row r="13" spans="1:6" ht="16.5" customHeight="1" hidden="1">
      <c r="A13" s="7" t="s">
        <v>2014</v>
      </c>
      <c r="B13" s="20">
        <f t="shared" si="0"/>
        <v>0</v>
      </c>
      <c r="C13" s="32">
        <f>ROUND(F13/0.35*0.5,0)</f>
        <v>0</v>
      </c>
      <c r="D13" s="32">
        <f>ROUND(F13/0.35*0.15,0)</f>
        <v>0</v>
      </c>
      <c r="E13" s="33"/>
      <c r="F13" s="33"/>
    </row>
    <row r="14" spans="1:6" ht="16.5" customHeight="1" hidden="1">
      <c r="A14" s="123" t="s">
        <v>2015</v>
      </c>
      <c r="B14" s="33">
        <f t="shared" si="0"/>
        <v>0</v>
      </c>
      <c r="C14" s="33"/>
      <c r="D14" s="33"/>
      <c r="E14" s="33"/>
      <c r="F14" s="33"/>
    </row>
    <row r="15" spans="1:6" ht="16.5" customHeight="1">
      <c r="A15" s="7" t="s">
        <v>2016</v>
      </c>
      <c r="B15" s="20">
        <f t="shared" si="0"/>
        <v>13840</v>
      </c>
      <c r="C15" s="32">
        <f>SUM(C16:C17)</f>
        <v>8304</v>
      </c>
      <c r="D15" s="32">
        <f>SUM(D16:D17)</f>
        <v>2768</v>
      </c>
      <c r="E15" s="32">
        <f>SUM(E16:E17)</f>
        <v>0</v>
      </c>
      <c r="F15" s="32">
        <f>SUM(F16:F17)</f>
        <v>2768</v>
      </c>
    </row>
    <row r="16" spans="1:6" ht="16.5" customHeight="1">
      <c r="A16" s="124" t="s">
        <v>2017</v>
      </c>
      <c r="B16" s="20">
        <f t="shared" si="0"/>
        <v>8840</v>
      </c>
      <c r="C16" s="32">
        <f>ROUND(F16/0.2*0.6,0)</f>
        <v>5304</v>
      </c>
      <c r="D16" s="32">
        <f>ROUND(F16/0.2*0.2,0)</f>
        <v>1768</v>
      </c>
      <c r="E16" s="32"/>
      <c r="F16" s="32">
        <v>1768</v>
      </c>
    </row>
    <row r="17" spans="1:6" ht="16.5" customHeight="1">
      <c r="A17" s="124" t="s">
        <v>2018</v>
      </c>
      <c r="B17" s="20">
        <f t="shared" si="0"/>
        <v>5000</v>
      </c>
      <c r="C17" s="32">
        <f>ROUND(F17/0.2*0.6,0)</f>
        <v>3000</v>
      </c>
      <c r="D17" s="32">
        <f>ROUND(F17/0.2*0.2,0)</f>
        <v>1000</v>
      </c>
      <c r="E17" s="32"/>
      <c r="F17" s="32">
        <v>1000</v>
      </c>
    </row>
    <row r="18" spans="1:6" ht="16.5" customHeight="1">
      <c r="A18" s="7" t="s">
        <v>2019</v>
      </c>
      <c r="B18" s="20">
        <f t="shared" si="0"/>
        <v>3333</v>
      </c>
      <c r="C18" s="32">
        <f>SUM(C19:C20)</f>
        <v>2000</v>
      </c>
      <c r="D18" s="32">
        <f>SUM(D19:D20)</f>
        <v>333</v>
      </c>
      <c r="E18" s="32">
        <f>SUM(E19:E20)</f>
        <v>0</v>
      </c>
      <c r="F18" s="32">
        <f>SUM(F19:F20)</f>
        <v>1000</v>
      </c>
    </row>
    <row r="19" spans="1:6" ht="16.5" customHeight="1">
      <c r="A19" s="124" t="s">
        <v>2017</v>
      </c>
      <c r="B19" s="20">
        <f t="shared" si="0"/>
        <v>0</v>
      </c>
      <c r="C19" s="32">
        <f>ROUND(F19/0.3*0.6,0)</f>
        <v>0</v>
      </c>
      <c r="D19" s="32">
        <f>ROUND(F19/0.3*0.1,0)</f>
        <v>0</v>
      </c>
      <c r="E19" s="32"/>
      <c r="F19" s="32"/>
    </row>
    <row r="20" spans="1:6" ht="16.5" customHeight="1">
      <c r="A20" s="124" t="s">
        <v>2018</v>
      </c>
      <c r="B20" s="20">
        <f t="shared" si="0"/>
        <v>3333</v>
      </c>
      <c r="C20" s="32">
        <f>ROUND(F20/0.3*0.6,0)</f>
        <v>2000</v>
      </c>
      <c r="D20" s="32">
        <f>ROUND(F20/0.3*0.1,0)</f>
        <v>333</v>
      </c>
      <c r="E20" s="32"/>
      <c r="F20" s="32">
        <v>1000</v>
      </c>
    </row>
    <row r="21" spans="1:6" ht="16.5" customHeight="1">
      <c r="A21" s="7" t="s">
        <v>2020</v>
      </c>
      <c r="B21" s="20">
        <f t="shared" si="0"/>
        <v>3457</v>
      </c>
      <c r="C21" s="32">
        <f>SUM(C22:C23)</f>
        <v>0</v>
      </c>
      <c r="D21" s="32">
        <f>SUM(D22:D23)</f>
        <v>2097</v>
      </c>
      <c r="E21" s="32">
        <f>SUM(E22:E23)</f>
        <v>0</v>
      </c>
      <c r="F21" s="32">
        <f>SUM(F22:F23)</f>
        <v>1360</v>
      </c>
    </row>
    <row r="22" spans="1:6" ht="15">
      <c r="A22" s="50" t="s">
        <v>2021</v>
      </c>
      <c r="B22" s="20">
        <f t="shared" si="0"/>
        <v>3000</v>
      </c>
      <c r="C22" s="32"/>
      <c r="D22" s="32">
        <f>ROUND(F22/0.4*0.6,0)</f>
        <v>1800</v>
      </c>
      <c r="E22" s="32"/>
      <c r="F22" s="32">
        <v>1200</v>
      </c>
    </row>
    <row r="23" spans="1:6" ht="16.5" customHeight="1">
      <c r="A23" s="123" t="s">
        <v>2022</v>
      </c>
      <c r="B23" s="33">
        <f t="shared" si="0"/>
        <v>457</v>
      </c>
      <c r="C23" s="32"/>
      <c r="D23" s="32">
        <f>ROUND(F23/0.35*0.65,0)</f>
        <v>297</v>
      </c>
      <c r="E23" s="32"/>
      <c r="F23" s="32">
        <v>160</v>
      </c>
    </row>
    <row r="24" spans="1:6" ht="16.5" customHeight="1">
      <c r="A24" s="7" t="s">
        <v>2023</v>
      </c>
      <c r="B24" s="20">
        <f t="shared" si="0"/>
        <v>2800</v>
      </c>
      <c r="C24" s="32"/>
      <c r="D24" s="32"/>
      <c r="E24" s="32"/>
      <c r="F24" s="32">
        <v>2800</v>
      </c>
    </row>
    <row r="25" spans="1:6" ht="16.5" customHeight="1">
      <c r="A25" s="7" t="s">
        <v>2024</v>
      </c>
      <c r="B25" s="20">
        <f t="shared" si="0"/>
        <v>2400</v>
      </c>
      <c r="C25" s="32"/>
      <c r="D25" s="32"/>
      <c r="E25" s="32"/>
      <c r="F25" s="32">
        <v>2400</v>
      </c>
    </row>
    <row r="26" spans="1:6" ht="16.5" customHeight="1">
      <c r="A26" s="7" t="s">
        <v>2025</v>
      </c>
      <c r="B26" s="20">
        <f t="shared" si="0"/>
        <v>1620</v>
      </c>
      <c r="C26" s="32"/>
      <c r="D26" s="32"/>
      <c r="E26" s="32"/>
      <c r="F26" s="32">
        <v>1620</v>
      </c>
    </row>
    <row r="27" spans="1:6" ht="16.5" customHeight="1">
      <c r="A27" s="7" t="s">
        <v>2026</v>
      </c>
      <c r="B27" s="20">
        <f t="shared" si="0"/>
        <v>3700</v>
      </c>
      <c r="C27" s="32"/>
      <c r="D27" s="32"/>
      <c r="E27" s="32"/>
      <c r="F27" s="32">
        <v>3700</v>
      </c>
    </row>
    <row r="28" spans="1:6" ht="16.5" customHeight="1">
      <c r="A28" s="7" t="s">
        <v>2027</v>
      </c>
      <c r="B28" s="20">
        <f t="shared" si="0"/>
        <v>3800</v>
      </c>
      <c r="C28" s="32"/>
      <c r="D28" s="32"/>
      <c r="E28" s="32"/>
      <c r="F28" s="32">
        <v>3800</v>
      </c>
    </row>
    <row r="29" spans="1:6" ht="16.5" customHeight="1">
      <c r="A29" s="7" t="s">
        <v>2028</v>
      </c>
      <c r="B29" s="20">
        <f t="shared" si="0"/>
        <v>1500</v>
      </c>
      <c r="C29" s="32"/>
      <c r="D29" s="32"/>
      <c r="E29" s="32"/>
      <c r="F29" s="32">
        <v>1500</v>
      </c>
    </row>
    <row r="30" spans="1:6" ht="16.5" customHeight="1">
      <c r="A30" s="7" t="s">
        <v>2029</v>
      </c>
      <c r="B30" s="20">
        <f t="shared" si="0"/>
        <v>3970</v>
      </c>
      <c r="C30" s="32"/>
      <c r="D30" s="32"/>
      <c r="E30" s="32"/>
      <c r="F30" s="32">
        <v>3970</v>
      </c>
    </row>
    <row r="31" spans="1:6" ht="16.5" customHeight="1">
      <c r="A31" s="6" t="s">
        <v>2030</v>
      </c>
      <c r="B31" s="20">
        <f t="shared" si="0"/>
        <v>4000</v>
      </c>
      <c r="C31" s="32"/>
      <c r="D31" s="32"/>
      <c r="E31" s="32"/>
      <c r="F31" s="32">
        <v>4000</v>
      </c>
    </row>
    <row r="32" spans="1:6" ht="16.5" customHeight="1">
      <c r="A32" s="6" t="s">
        <v>2031</v>
      </c>
      <c r="B32" s="20">
        <f t="shared" si="0"/>
        <v>300</v>
      </c>
      <c r="C32" s="32"/>
      <c r="D32" s="32">
        <f>ROUND(F32/0.85*0.15,0)</f>
        <v>45</v>
      </c>
      <c r="E32" s="32"/>
      <c r="F32" s="32">
        <v>255</v>
      </c>
    </row>
    <row r="33" spans="1:6" s="110" customFormat="1" ht="16.5" customHeight="1">
      <c r="A33" s="2" t="s">
        <v>2032</v>
      </c>
      <c r="B33" s="263">
        <f>SUM(B34,B44,B47,B43,B46,B45)</f>
        <v>5000</v>
      </c>
      <c r="C33" s="264">
        <f>SUM(C34,C44,C47,C43,C46,C45)</f>
        <v>0</v>
      </c>
      <c r="D33" s="264">
        <f>SUM(D34,D44,D47,D43,D46,D45)</f>
        <v>23</v>
      </c>
      <c r="E33" s="264">
        <f>SUM(E34,E44,E47,E43,E46,E45)</f>
        <v>23</v>
      </c>
      <c r="F33" s="264">
        <f>SUM(F34,F44,F47,F43,F46,F45)</f>
        <v>4954</v>
      </c>
    </row>
    <row r="34" spans="1:6" ht="15">
      <c r="A34" s="7" t="s">
        <v>2033</v>
      </c>
      <c r="B34" s="32">
        <f>SUM(B35:B42)</f>
        <v>1666</v>
      </c>
      <c r="C34" s="32">
        <f>SUM(C35:C42)</f>
        <v>0</v>
      </c>
      <c r="D34" s="32">
        <f>SUM(D35:D42)</f>
        <v>23</v>
      </c>
      <c r="E34" s="32">
        <f>SUM(E35:E42)</f>
        <v>23</v>
      </c>
      <c r="F34" s="32">
        <f>SUM(F35:F42)</f>
        <v>1620</v>
      </c>
    </row>
    <row r="35" spans="1:6" ht="15" hidden="1">
      <c r="A35" s="8" t="s">
        <v>2034</v>
      </c>
      <c r="B35" s="20">
        <f t="shared" si="0"/>
        <v>0</v>
      </c>
      <c r="C35" s="32">
        <f>ROUND((F35/0.72*0.1),0)</f>
        <v>0</v>
      </c>
      <c r="D35" s="32">
        <f>ROUND((F35/0.72*0.03),0)</f>
        <v>0</v>
      </c>
      <c r="E35" s="32">
        <f>ROUND((F35/0.72*0.15),0)</f>
        <v>0</v>
      </c>
      <c r="F35" s="32"/>
    </row>
    <row r="36" spans="1:6" ht="15" hidden="1">
      <c r="A36" s="8" t="s">
        <v>2035</v>
      </c>
      <c r="B36" s="20">
        <f t="shared" si="0"/>
        <v>0</v>
      </c>
      <c r="C36" s="32"/>
      <c r="D36" s="32"/>
      <c r="E36" s="32"/>
      <c r="F36" s="32"/>
    </row>
    <row r="37" spans="1:6" ht="15" hidden="1">
      <c r="A37" s="49" t="s">
        <v>2036</v>
      </c>
      <c r="B37" s="20">
        <f t="shared" si="0"/>
        <v>1000</v>
      </c>
      <c r="C37" s="32"/>
      <c r="D37" s="32"/>
      <c r="E37" s="32"/>
      <c r="F37" s="32">
        <v>1000</v>
      </c>
    </row>
    <row r="38" spans="1:6" ht="15" hidden="1">
      <c r="A38" s="49" t="s">
        <v>2037</v>
      </c>
      <c r="B38" s="20">
        <f t="shared" si="0"/>
        <v>0</v>
      </c>
      <c r="C38" s="32"/>
      <c r="D38" s="32"/>
      <c r="E38" s="32"/>
      <c r="F38" s="32"/>
    </row>
    <row r="39" spans="1:6" ht="15" hidden="1">
      <c r="A39" s="49" t="s">
        <v>2038</v>
      </c>
      <c r="B39" s="20">
        <f t="shared" si="0"/>
        <v>0</v>
      </c>
      <c r="C39" s="32"/>
      <c r="D39" s="32"/>
      <c r="E39" s="32"/>
      <c r="F39" s="32"/>
    </row>
    <row r="40" spans="1:6" ht="15" hidden="1">
      <c r="A40" s="125" t="s">
        <v>2039</v>
      </c>
      <c r="B40" s="33">
        <f t="shared" si="0"/>
        <v>300</v>
      </c>
      <c r="C40" s="32"/>
      <c r="D40" s="32"/>
      <c r="E40" s="32"/>
      <c r="F40" s="32">
        <v>300</v>
      </c>
    </row>
    <row r="41" spans="1:6" ht="15" hidden="1">
      <c r="A41" s="49" t="s">
        <v>2040</v>
      </c>
      <c r="B41" s="20">
        <f t="shared" si="0"/>
        <v>226</v>
      </c>
      <c r="C41" s="32"/>
      <c r="D41" s="32">
        <f>ROUND(F41/0.8*0.1,0)</f>
        <v>23</v>
      </c>
      <c r="E41" s="32">
        <f>ROUND(F41/0.8*0.1,0)</f>
        <v>23</v>
      </c>
      <c r="F41" s="32">
        <v>180</v>
      </c>
    </row>
    <row r="42" spans="1:6" ht="15" hidden="1">
      <c r="A42" s="49" t="s">
        <v>2041</v>
      </c>
      <c r="B42" s="20">
        <f t="shared" si="0"/>
        <v>140</v>
      </c>
      <c r="C42" s="32"/>
      <c r="D42" s="32"/>
      <c r="E42" s="32"/>
      <c r="F42" s="32">
        <v>140</v>
      </c>
    </row>
    <row r="43" spans="1:6" ht="15">
      <c r="A43" s="7" t="s">
        <v>2042</v>
      </c>
      <c r="B43" s="20">
        <f t="shared" si="0"/>
        <v>1334</v>
      </c>
      <c r="C43" s="32"/>
      <c r="D43" s="32"/>
      <c r="E43" s="32"/>
      <c r="F43" s="32">
        <v>1334</v>
      </c>
    </row>
    <row r="44" spans="1:6" ht="16.5" customHeight="1">
      <c r="A44" s="7" t="s">
        <v>2043</v>
      </c>
      <c r="B44" s="20">
        <f t="shared" si="0"/>
        <v>1200</v>
      </c>
      <c r="C44" s="32"/>
      <c r="D44" s="32"/>
      <c r="E44" s="32"/>
      <c r="F44" s="32">
        <v>1200</v>
      </c>
    </row>
    <row r="45" spans="1:6" ht="16.5" customHeight="1">
      <c r="A45" s="6" t="s">
        <v>2044</v>
      </c>
      <c r="B45" s="20">
        <f>SUM(C45:F45)</f>
        <v>400</v>
      </c>
      <c r="C45" s="32"/>
      <c r="D45" s="32"/>
      <c r="E45" s="32"/>
      <c r="F45" s="32">
        <v>400</v>
      </c>
    </row>
    <row r="46" spans="1:6" ht="16.5" customHeight="1">
      <c r="A46" s="6" t="s">
        <v>2045</v>
      </c>
      <c r="B46" s="20">
        <f t="shared" si="0"/>
        <v>0</v>
      </c>
      <c r="C46" s="32"/>
      <c r="D46" s="32"/>
      <c r="E46" s="32"/>
      <c r="F46" s="32"/>
    </row>
    <row r="47" spans="1:6" ht="16.5" customHeight="1">
      <c r="A47" s="6" t="s">
        <v>2046</v>
      </c>
      <c r="B47" s="20">
        <f t="shared" si="0"/>
        <v>400</v>
      </c>
      <c r="C47" s="32"/>
      <c r="D47" s="32"/>
      <c r="E47" s="32"/>
      <c r="F47" s="32">
        <v>400</v>
      </c>
    </row>
    <row r="120" ht="56.25" customHeight="1">
      <c r="E120" s="126"/>
    </row>
    <row r="121" ht="17.25" customHeight="1"/>
    <row r="124" ht="17.25" customHeight="1"/>
    <row r="125" ht="39.75" customHeight="1"/>
    <row r="126" ht="18.75" customHeight="1"/>
  </sheetData>
  <sheetProtection/>
  <mergeCells count="4">
    <mergeCell ref="A2:F2"/>
    <mergeCell ref="A4:A5"/>
    <mergeCell ref="B4:F4"/>
    <mergeCell ref="E3:F3"/>
  </mergeCells>
  <printOptions horizontalCentered="1"/>
  <pageMargins left="0.5905511811023623" right="0.5905511811023623" top="0.59" bottom="0.4330708661417323" header="0.1968503937007874" footer="0.27559055118110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8"/>
  <sheetViews>
    <sheetView showZeros="0" zoomScalePageLayoutView="0" workbookViewId="0" topLeftCell="A1">
      <selection activeCell="G9" sqref="G9"/>
    </sheetView>
  </sheetViews>
  <sheetFormatPr defaultColWidth="9.140625" defaultRowHeight="12.75"/>
  <cols>
    <col min="1" max="1" width="37.7109375" style="103" customWidth="1"/>
    <col min="2" max="4" width="14.00390625" style="103" customWidth="1"/>
    <col min="5" max="5" width="11.7109375" style="103" customWidth="1"/>
    <col min="6" max="16384" width="9.140625" style="103" customWidth="1"/>
  </cols>
  <sheetData>
    <row r="1" spans="1:5" ht="18.75">
      <c r="A1" s="107" t="s">
        <v>2047</v>
      </c>
      <c r="B1" s="106"/>
      <c r="C1" s="106"/>
      <c r="D1" s="106"/>
      <c r="E1" s="106"/>
    </row>
    <row r="2" spans="1:5" ht="20.25">
      <c r="A2" s="310" t="s">
        <v>2048</v>
      </c>
      <c r="B2" s="311"/>
      <c r="C2" s="311"/>
      <c r="D2" s="311"/>
      <c r="E2" s="311"/>
    </row>
    <row r="3" spans="1:5" ht="39.75" customHeight="1">
      <c r="A3" s="108"/>
      <c r="B3" s="106"/>
      <c r="C3" s="106"/>
      <c r="D3" s="319" t="s">
        <v>1834</v>
      </c>
      <c r="E3" s="319"/>
    </row>
    <row r="4" spans="1:5" ht="23.25" customHeight="1">
      <c r="A4" s="343" t="s">
        <v>1912</v>
      </c>
      <c r="B4" s="345" t="s">
        <v>2049</v>
      </c>
      <c r="C4" s="315"/>
      <c r="D4" s="316"/>
      <c r="E4" s="317" t="s">
        <v>1888</v>
      </c>
    </row>
    <row r="5" spans="1:5" ht="37.5" customHeight="1">
      <c r="A5" s="344"/>
      <c r="B5" s="13" t="s">
        <v>506</v>
      </c>
      <c r="C5" s="111" t="s">
        <v>2050</v>
      </c>
      <c r="D5" s="111" t="s">
        <v>1890</v>
      </c>
      <c r="E5" s="318"/>
    </row>
    <row r="6" spans="1:5" s="127" customFormat="1" ht="28.5" customHeight="1">
      <c r="A6" s="14" t="s">
        <v>2051</v>
      </c>
      <c r="B6" s="22">
        <f>SUM(C6:D6)</f>
        <v>342241</v>
      </c>
      <c r="C6" s="22">
        <f>SUM(C7:C8,C12:C13)</f>
        <v>262308</v>
      </c>
      <c r="D6" s="22">
        <f>SUM(D7:D8,D12:D13)</f>
        <v>79933</v>
      </c>
      <c r="E6" s="34"/>
    </row>
    <row r="7" spans="1:5" ht="28.5" customHeight="1">
      <c r="A7" s="9" t="s">
        <v>2052</v>
      </c>
      <c r="B7" s="24">
        <f aca="true" t="shared" si="0" ref="B7:B21">SUM(C7:D7)</f>
        <v>127970</v>
      </c>
      <c r="C7" s="31">
        <f>'表九收入分级'!F6</f>
        <v>49970</v>
      </c>
      <c r="D7" s="25">
        <v>78000</v>
      </c>
      <c r="E7" s="35"/>
    </row>
    <row r="8" spans="1:5" ht="28.5" customHeight="1">
      <c r="A8" s="9" t="s">
        <v>2053</v>
      </c>
      <c r="B8" s="24">
        <f t="shared" si="0"/>
        <v>185077</v>
      </c>
      <c r="C8" s="24">
        <f>SUM(C9:C11)</f>
        <v>184094</v>
      </c>
      <c r="D8" s="24">
        <f>SUM(D9:D11)</f>
        <v>983</v>
      </c>
      <c r="E8" s="35"/>
    </row>
    <row r="9" spans="1:5" ht="28.5" customHeight="1">
      <c r="A9" s="15" t="s">
        <v>2054</v>
      </c>
      <c r="B9" s="24">
        <f t="shared" si="0"/>
        <v>18808</v>
      </c>
      <c r="C9" s="24">
        <v>18808</v>
      </c>
      <c r="D9" s="24">
        <v>0</v>
      </c>
      <c r="E9" s="35"/>
    </row>
    <row r="10" spans="1:5" ht="28.5" customHeight="1">
      <c r="A10" s="15" t="s">
        <v>2055</v>
      </c>
      <c r="B10" s="24">
        <f t="shared" si="0"/>
        <v>62447</v>
      </c>
      <c r="C10" s="25">
        <v>62447</v>
      </c>
      <c r="D10" s="25"/>
      <c r="E10" s="35"/>
    </row>
    <row r="11" spans="1:5" ht="28.5" customHeight="1">
      <c r="A11" s="15" t="s">
        <v>2056</v>
      </c>
      <c r="B11" s="24">
        <f t="shared" si="0"/>
        <v>103822</v>
      </c>
      <c r="C11" s="25">
        <v>102839</v>
      </c>
      <c r="D11" s="25">
        <v>983</v>
      </c>
      <c r="E11" s="35"/>
    </row>
    <row r="12" spans="1:5" ht="28.5" customHeight="1">
      <c r="A12" s="9" t="s">
        <v>2057</v>
      </c>
      <c r="B12" s="24">
        <f t="shared" si="0"/>
        <v>20000</v>
      </c>
      <c r="C12" s="25">
        <v>20000</v>
      </c>
      <c r="D12" s="25"/>
      <c r="E12" s="35"/>
    </row>
    <row r="13" spans="1:5" ht="28.5" customHeight="1">
      <c r="A13" s="9" t="s">
        <v>2058</v>
      </c>
      <c r="B13" s="24">
        <f t="shared" si="0"/>
        <v>9194</v>
      </c>
      <c r="C13" s="25">
        <v>8244</v>
      </c>
      <c r="D13" s="25">
        <v>950</v>
      </c>
      <c r="E13" s="35"/>
    </row>
    <row r="14" spans="1:5" ht="28.5" customHeight="1">
      <c r="A14" s="9"/>
      <c r="B14" s="24"/>
      <c r="C14" s="25"/>
      <c r="D14" s="25"/>
      <c r="E14" s="35"/>
    </row>
    <row r="15" spans="1:5" ht="28.5" customHeight="1">
      <c r="A15" s="9"/>
      <c r="B15" s="24"/>
      <c r="C15" s="25"/>
      <c r="D15" s="25"/>
      <c r="E15" s="35"/>
    </row>
    <row r="16" spans="1:5" ht="28.5" customHeight="1">
      <c r="A16" s="15"/>
      <c r="B16" s="24">
        <f t="shared" si="0"/>
        <v>0</v>
      </c>
      <c r="C16" s="25"/>
      <c r="D16" s="25"/>
      <c r="E16" s="35"/>
    </row>
    <row r="17" spans="1:5" s="127" customFormat="1" ht="28.5" customHeight="1">
      <c r="A17" s="14" t="s">
        <v>2059</v>
      </c>
      <c r="B17" s="22">
        <f t="shared" si="0"/>
        <v>342241</v>
      </c>
      <c r="C17" s="22">
        <f>C6</f>
        <v>262308</v>
      </c>
      <c r="D17" s="22">
        <f>D6</f>
        <v>79933</v>
      </c>
      <c r="E17" s="34"/>
    </row>
    <row r="18" spans="1:5" ht="28.5" customHeight="1">
      <c r="A18" s="9" t="s">
        <v>2060</v>
      </c>
      <c r="B18" s="24">
        <f t="shared" si="0"/>
        <v>313066</v>
      </c>
      <c r="C18" s="24">
        <f>C17-C19-C20-C21</f>
        <v>253083</v>
      </c>
      <c r="D18" s="24">
        <f>D17-D19-D20-D21</f>
        <v>59983</v>
      </c>
      <c r="E18" s="35"/>
    </row>
    <row r="19" spans="1:5" ht="28.5" customHeight="1">
      <c r="A19" s="9" t="s">
        <v>2061</v>
      </c>
      <c r="B19" s="24">
        <f t="shared" si="0"/>
        <v>9225</v>
      </c>
      <c r="C19" s="24">
        <v>9225</v>
      </c>
      <c r="D19" s="24"/>
      <c r="E19" s="35"/>
    </row>
    <row r="20" spans="1:5" ht="28.5" customHeight="1">
      <c r="A20" s="9" t="s">
        <v>2062</v>
      </c>
      <c r="B20" s="24">
        <f t="shared" si="0"/>
        <v>19950</v>
      </c>
      <c r="C20" s="25"/>
      <c r="D20" s="25">
        <v>19950</v>
      </c>
      <c r="E20" s="35"/>
    </row>
    <row r="21" spans="1:5" ht="28.5" customHeight="1">
      <c r="A21" s="9" t="s">
        <v>2063</v>
      </c>
      <c r="B21" s="24">
        <f t="shared" si="0"/>
        <v>0</v>
      </c>
      <c r="C21" s="25"/>
      <c r="D21" s="25"/>
      <c r="E21" s="35"/>
    </row>
    <row r="22" spans="1:5" ht="28.5" customHeight="1">
      <c r="A22" s="9"/>
      <c r="B22" s="24"/>
      <c r="C22" s="25"/>
      <c r="D22" s="25"/>
      <c r="E22" s="35"/>
    </row>
    <row r="23" spans="1:5" ht="28.5" customHeight="1">
      <c r="A23" s="9"/>
      <c r="B23" s="24"/>
      <c r="C23" s="25"/>
      <c r="D23" s="25"/>
      <c r="E23" s="35"/>
    </row>
    <row r="24" spans="1:5" ht="28.5" customHeight="1">
      <c r="A24" s="9"/>
      <c r="B24" s="24"/>
      <c r="C24" s="25"/>
      <c r="D24" s="25"/>
      <c r="E24" s="35"/>
    </row>
    <row r="98" ht="56.25" customHeight="1">
      <c r="E98" s="128"/>
    </row>
    <row r="99" ht="17.25" customHeight="1"/>
    <row r="102" ht="17.25" customHeight="1"/>
    <row r="103" ht="39.75" customHeight="1"/>
    <row r="104" ht="18.75" customHeight="1"/>
  </sheetData>
  <sheetProtection/>
  <mergeCells count="5">
    <mergeCell ref="A2:E2"/>
    <mergeCell ref="A4:A5"/>
    <mergeCell ref="B4:D4"/>
    <mergeCell ref="E4:E5"/>
    <mergeCell ref="D3:E3"/>
  </mergeCells>
  <printOptions horizontalCentered="1"/>
  <pageMargins left="0.5905511811023623" right="0.5905511811023623" top="0.4330708661417323" bottom="0.4330708661417323" header="0.1968503937007874" footer="0.275590551181102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pane xSplit="1" ySplit="3" topLeftCell="B4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40625" defaultRowHeight="12.75"/>
  <cols>
    <col min="1" max="1" width="56.57421875" style="46" customWidth="1"/>
    <col min="2" max="2" width="28.421875" style="44" customWidth="1"/>
    <col min="3" max="16384" width="9.140625" style="45" customWidth="1"/>
  </cols>
  <sheetData>
    <row r="1" s="106" customFormat="1" ht="18.75">
      <c r="A1" s="104" t="s">
        <v>2064</v>
      </c>
    </row>
    <row r="2" spans="1:2" s="106" customFormat="1" ht="25.5" customHeight="1">
      <c r="A2" s="310" t="s">
        <v>2065</v>
      </c>
      <c r="B2" s="310"/>
    </row>
    <row r="3" spans="1:2" s="43" customFormat="1" ht="15.75">
      <c r="A3" s="52"/>
      <c r="B3" s="53" t="s">
        <v>1834</v>
      </c>
    </row>
    <row r="4" spans="1:2" ht="31.5" customHeight="1">
      <c r="A4" s="58" t="s">
        <v>1912</v>
      </c>
      <c r="B4" s="58" t="s">
        <v>2066</v>
      </c>
    </row>
    <row r="5" spans="1:2" s="271" customFormat="1" ht="31.5" customHeight="1">
      <c r="A5" s="269" t="s">
        <v>2067</v>
      </c>
      <c r="B5" s="270">
        <f>SUM(B6:B24)</f>
        <v>253083</v>
      </c>
    </row>
    <row r="6" spans="1:2" ht="31.5" customHeight="1">
      <c r="A6" s="56" t="s">
        <v>1919</v>
      </c>
      <c r="B6" s="57">
        <v>40469</v>
      </c>
    </row>
    <row r="7" spans="1:2" ht="31.5" customHeight="1">
      <c r="A7" s="56" t="s">
        <v>1920</v>
      </c>
      <c r="B7" s="57">
        <v>97</v>
      </c>
    </row>
    <row r="8" spans="1:2" ht="31.5" customHeight="1">
      <c r="A8" s="56" t="s">
        <v>1921</v>
      </c>
      <c r="B8" s="57">
        <v>13028</v>
      </c>
    </row>
    <row r="9" spans="1:2" ht="31.5" customHeight="1">
      <c r="A9" s="56" t="s">
        <v>1922</v>
      </c>
      <c r="B9" s="57">
        <v>61764</v>
      </c>
    </row>
    <row r="10" spans="1:2" ht="31.5" customHeight="1">
      <c r="A10" s="56" t="s">
        <v>1923</v>
      </c>
      <c r="B10" s="57">
        <v>195</v>
      </c>
    </row>
    <row r="11" spans="1:2" ht="31.5" customHeight="1">
      <c r="A11" s="56" t="s">
        <v>1924</v>
      </c>
      <c r="B11" s="57">
        <v>2515</v>
      </c>
    </row>
    <row r="12" spans="1:2" ht="31.5" customHeight="1">
      <c r="A12" s="56" t="s">
        <v>1925</v>
      </c>
      <c r="B12" s="57">
        <v>24147</v>
      </c>
    </row>
    <row r="13" spans="1:2" ht="31.5" customHeight="1">
      <c r="A13" s="56" t="s">
        <v>1926</v>
      </c>
      <c r="B13" s="57">
        <v>19367</v>
      </c>
    </row>
    <row r="14" spans="1:2" ht="31.5" customHeight="1">
      <c r="A14" s="56" t="s">
        <v>1927</v>
      </c>
      <c r="B14" s="57">
        <v>3304</v>
      </c>
    </row>
    <row r="15" spans="1:2" ht="31.5" customHeight="1">
      <c r="A15" s="56" t="s">
        <v>1928</v>
      </c>
      <c r="B15" s="57">
        <v>2443</v>
      </c>
    </row>
    <row r="16" spans="1:2" ht="31.5" customHeight="1">
      <c r="A16" s="56" t="s">
        <v>1929</v>
      </c>
      <c r="B16" s="57">
        <v>50999</v>
      </c>
    </row>
    <row r="17" spans="1:2" ht="31.5" customHeight="1">
      <c r="A17" s="56" t="s">
        <v>1930</v>
      </c>
      <c r="B17" s="57">
        <v>13395</v>
      </c>
    </row>
    <row r="18" spans="1:2" ht="31.5" customHeight="1">
      <c r="A18" s="56" t="s">
        <v>1931</v>
      </c>
      <c r="B18" s="57">
        <v>941</v>
      </c>
    </row>
    <row r="19" spans="1:2" ht="31.5" customHeight="1">
      <c r="A19" s="56" t="s">
        <v>1932</v>
      </c>
      <c r="B19" s="57">
        <v>2718</v>
      </c>
    </row>
    <row r="20" spans="1:2" ht="31.5" customHeight="1">
      <c r="A20" s="56" t="s">
        <v>1933</v>
      </c>
      <c r="B20" s="57">
        <v>3681</v>
      </c>
    </row>
    <row r="21" spans="1:2" ht="31.5" customHeight="1">
      <c r="A21" s="56" t="s">
        <v>1934</v>
      </c>
      <c r="B21" s="57">
        <v>7668</v>
      </c>
    </row>
    <row r="22" spans="1:2" ht="31.5" customHeight="1">
      <c r="A22" s="56" t="s">
        <v>1935</v>
      </c>
      <c r="B22" s="57">
        <v>252</v>
      </c>
    </row>
    <row r="23" spans="1:2" ht="31.5" customHeight="1">
      <c r="A23" s="56" t="s">
        <v>2068</v>
      </c>
      <c r="B23" s="57">
        <v>1500</v>
      </c>
    </row>
    <row r="24" spans="1:2" ht="31.5" customHeight="1">
      <c r="A24" s="56" t="s">
        <v>1936</v>
      </c>
      <c r="B24" s="57">
        <v>4600</v>
      </c>
    </row>
    <row r="25" spans="1:2" ht="27.75" customHeight="1">
      <c r="A25" s="54"/>
      <c r="B25" s="55"/>
    </row>
    <row r="26" spans="1:2" ht="27.75" customHeight="1">
      <c r="A26" s="54"/>
      <c r="B26" s="55"/>
    </row>
    <row r="27" spans="1:2" ht="27.75" customHeight="1">
      <c r="A27" s="54"/>
      <c r="B27" s="55"/>
    </row>
    <row r="28" spans="1:2" ht="14.25">
      <c r="A28" s="54"/>
      <c r="B28" s="55"/>
    </row>
    <row r="29" spans="1:2" ht="14.25">
      <c r="A29" s="54"/>
      <c r="B29" s="55"/>
    </row>
    <row r="30" spans="1:2" ht="14.25">
      <c r="A30" s="54"/>
      <c r="B30" s="55"/>
    </row>
    <row r="31" spans="1:2" ht="14.25">
      <c r="A31" s="54"/>
      <c r="B31" s="55"/>
    </row>
    <row r="32" spans="1:2" ht="14.25">
      <c r="A32" s="54"/>
      <c r="B32" s="55"/>
    </row>
    <row r="33" spans="1:2" ht="14.25">
      <c r="A33" s="54"/>
      <c r="B33" s="55"/>
    </row>
    <row r="34" spans="1:2" ht="14.25">
      <c r="A34" s="54"/>
      <c r="B34" s="55"/>
    </row>
    <row r="35" spans="1:2" ht="14.25">
      <c r="A35" s="54"/>
      <c r="B35" s="55"/>
    </row>
    <row r="36" spans="1:2" ht="14.25">
      <c r="A36" s="54"/>
      <c r="B36" s="55"/>
    </row>
    <row r="37" spans="1:2" ht="14.25">
      <c r="A37" s="54"/>
      <c r="B37" s="55"/>
    </row>
    <row r="38" spans="1:2" ht="14.25">
      <c r="A38" s="54"/>
      <c r="B38" s="55"/>
    </row>
    <row r="39" spans="1:2" ht="14.25">
      <c r="A39" s="54"/>
      <c r="B39" s="55"/>
    </row>
    <row r="40" spans="1:2" ht="14.25">
      <c r="A40" s="54"/>
      <c r="B40" s="55"/>
    </row>
    <row r="41" spans="1:2" ht="14.25">
      <c r="A41" s="54"/>
      <c r="B41" s="55"/>
    </row>
    <row r="42" spans="1:2" ht="14.25">
      <c r="A42" s="54"/>
      <c r="B42" s="55"/>
    </row>
    <row r="43" spans="1:2" ht="14.25">
      <c r="A43" s="54"/>
      <c r="B43" s="55"/>
    </row>
    <row r="44" spans="1:2" ht="14.25">
      <c r="A44" s="54"/>
      <c r="B44" s="55"/>
    </row>
    <row r="45" spans="1:2" ht="14.25">
      <c r="A45" s="54"/>
      <c r="B45" s="55"/>
    </row>
    <row r="46" spans="1:2" ht="14.25">
      <c r="A46" s="54"/>
      <c r="B46" s="55"/>
    </row>
    <row r="47" spans="1:2" ht="14.25">
      <c r="A47" s="54"/>
      <c r="B47" s="55"/>
    </row>
    <row r="48" spans="1:2" ht="14.25">
      <c r="A48" s="54"/>
      <c r="B48" s="55"/>
    </row>
    <row r="49" spans="1:2" ht="14.25">
      <c r="A49" s="54"/>
      <c r="B49" s="55"/>
    </row>
    <row r="50" spans="1:2" ht="14.25">
      <c r="A50" s="54"/>
      <c r="B50" s="55"/>
    </row>
    <row r="51" spans="1:2" ht="14.25">
      <c r="A51" s="54"/>
      <c r="B51" s="55"/>
    </row>
    <row r="52" spans="1:2" ht="14.25">
      <c r="A52" s="54"/>
      <c r="B52" s="55"/>
    </row>
    <row r="53" spans="1:2" ht="14.25">
      <c r="A53" s="54"/>
      <c r="B53" s="55"/>
    </row>
    <row r="54" spans="1:2" ht="14.25">
      <c r="A54" s="54"/>
      <c r="B54" s="55"/>
    </row>
    <row r="55" spans="1:2" ht="14.25">
      <c r="A55" s="54"/>
      <c r="B55" s="55"/>
    </row>
    <row r="56" spans="1:2" ht="14.25">
      <c r="A56" s="54"/>
      <c r="B56" s="55"/>
    </row>
    <row r="57" spans="1:2" ht="14.25">
      <c r="A57" s="54"/>
      <c r="B57" s="55"/>
    </row>
    <row r="58" spans="1:2" ht="14.25">
      <c r="A58" s="54"/>
      <c r="B58" s="55"/>
    </row>
    <row r="59" spans="1:2" ht="14.25">
      <c r="A59" s="54"/>
      <c r="B59" s="55"/>
    </row>
    <row r="60" spans="1:2" ht="14.25">
      <c r="A60" s="54"/>
      <c r="B60" s="55"/>
    </row>
    <row r="61" spans="1:2" ht="14.25">
      <c r="A61" s="54"/>
      <c r="B61" s="55"/>
    </row>
    <row r="62" spans="1:2" ht="14.25">
      <c r="A62" s="54"/>
      <c r="B62" s="55"/>
    </row>
    <row r="63" spans="1:2" ht="14.25">
      <c r="A63" s="54"/>
      <c r="B63" s="55"/>
    </row>
    <row r="64" spans="1:2" ht="14.25">
      <c r="A64" s="54"/>
      <c r="B64" s="55"/>
    </row>
    <row r="65" spans="1:2" ht="14.25">
      <c r="A65" s="54"/>
      <c r="B65" s="55"/>
    </row>
    <row r="66" spans="1:2" ht="14.25">
      <c r="A66" s="54"/>
      <c r="B66" s="55"/>
    </row>
    <row r="67" spans="1:2" ht="14.25">
      <c r="A67" s="54"/>
      <c r="B67" s="55"/>
    </row>
    <row r="68" spans="1:2" ht="14.25">
      <c r="A68" s="54"/>
      <c r="B68" s="55"/>
    </row>
    <row r="69" spans="1:2" ht="14.25">
      <c r="A69" s="54"/>
      <c r="B69" s="55"/>
    </row>
    <row r="70" spans="1:2" ht="14.25">
      <c r="A70" s="54"/>
      <c r="B70" s="55"/>
    </row>
    <row r="71" spans="1:2" ht="14.25">
      <c r="A71" s="54"/>
      <c r="B71" s="55"/>
    </row>
    <row r="72" spans="1:2" ht="14.25">
      <c r="A72" s="54"/>
      <c r="B72" s="55"/>
    </row>
  </sheetData>
  <sheetProtection/>
  <mergeCells count="1">
    <mergeCell ref="A2:B2"/>
  </mergeCells>
  <printOptions horizontalCentered="1"/>
  <pageMargins left="0.5905511811023623" right="0.5905511811023623" top="0.4330708661417323" bottom="0.4330708661417323" header="0.1968503937007874" footer="0.27559055118110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outlinePr summaryBelow="0"/>
    <pageSetUpPr fitToPage="1"/>
  </sheetPr>
  <dimension ref="A1:M603"/>
  <sheetViews>
    <sheetView showZeros="0" zoomScalePageLayoutView="0" workbookViewId="0" topLeftCell="A1">
      <pane xSplit="5" ySplit="4" topLeftCell="F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A5" sqref="A5:K5"/>
    </sheetView>
  </sheetViews>
  <sheetFormatPr defaultColWidth="9.140625" defaultRowHeight="12.75" outlineLevelRow="2"/>
  <cols>
    <col min="1" max="1" width="5.421875" style="67" bestFit="1" customWidth="1"/>
    <col min="2" max="2" width="20.00390625" style="67" customWidth="1"/>
    <col min="3" max="3" width="9.421875" style="67" bestFit="1" customWidth="1"/>
    <col min="4" max="4" width="61.57421875" style="98" customWidth="1"/>
    <col min="5" max="5" width="10.8515625" style="99" bestFit="1" customWidth="1"/>
    <col min="6" max="6" width="9.421875" style="99" bestFit="1" customWidth="1"/>
    <col min="7" max="7" width="10.00390625" style="99" customWidth="1"/>
    <col min="8" max="8" width="10.28125" style="99" customWidth="1"/>
    <col min="9" max="10" width="10.57421875" style="99" customWidth="1"/>
    <col min="11" max="11" width="14.7109375" style="99" customWidth="1"/>
    <col min="12" max="12" width="13.140625" style="99" hidden="1" customWidth="1"/>
    <col min="13" max="13" width="48.00390625" style="100" customWidth="1"/>
    <col min="14" max="16384" width="9.140625" style="75" customWidth="1"/>
  </cols>
  <sheetData>
    <row r="1" spans="1:2" ht="18.75">
      <c r="A1" s="346" t="s">
        <v>2064</v>
      </c>
      <c r="B1" s="346"/>
    </row>
    <row r="2" spans="1:13" ht="20.25">
      <c r="A2" s="347" t="s">
        <v>2069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2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 t="s">
        <v>1834</v>
      </c>
    </row>
    <row r="4" spans="1:13" s="67" customFormat="1" ht="24">
      <c r="A4" s="63" t="s">
        <v>2070</v>
      </c>
      <c r="B4" s="64" t="s">
        <v>2071</v>
      </c>
      <c r="C4" s="64" t="s">
        <v>2072</v>
      </c>
      <c r="D4" s="65" t="s">
        <v>2073</v>
      </c>
      <c r="E4" s="66" t="s">
        <v>2074</v>
      </c>
      <c r="F4" s="66" t="s">
        <v>2075</v>
      </c>
      <c r="G4" s="66" t="s">
        <v>2076</v>
      </c>
      <c r="H4" s="66" t="s">
        <v>2077</v>
      </c>
      <c r="I4" s="66" t="s">
        <v>2078</v>
      </c>
      <c r="J4" s="66" t="s">
        <v>2079</v>
      </c>
      <c r="K4" s="66" t="s">
        <v>2080</v>
      </c>
      <c r="L4" s="66" t="s">
        <v>2081</v>
      </c>
      <c r="M4" s="66" t="s">
        <v>2082</v>
      </c>
    </row>
    <row r="5" spans="1:13" s="67" customFormat="1" ht="12">
      <c r="A5" s="68"/>
      <c r="B5" s="69" t="s">
        <v>572</v>
      </c>
      <c r="C5" s="64"/>
      <c r="D5" s="70"/>
      <c r="E5" s="63">
        <f aca="true" t="shared" si="0" ref="E5:K5">SUBTOTAL(9,E10:E603)</f>
        <v>260906</v>
      </c>
      <c r="F5" s="66">
        <f t="shared" si="0"/>
        <v>145866</v>
      </c>
      <c r="G5" s="66">
        <f t="shared" si="0"/>
        <v>8037</v>
      </c>
      <c r="H5" s="66">
        <f t="shared" si="0"/>
        <v>1967</v>
      </c>
      <c r="I5" s="66">
        <f t="shared" si="0"/>
        <v>28956</v>
      </c>
      <c r="J5" s="66">
        <f t="shared" si="0"/>
        <v>76080</v>
      </c>
      <c r="K5" s="66">
        <f t="shared" si="0"/>
        <v>17915.84</v>
      </c>
      <c r="L5" s="66"/>
      <c r="M5" s="66"/>
    </row>
    <row r="6" spans="1:13" s="67" customFormat="1" ht="12">
      <c r="A6" s="68"/>
      <c r="B6" s="69" t="s">
        <v>2083</v>
      </c>
      <c r="C6" s="64"/>
      <c r="D6" s="70"/>
      <c r="E6" s="63">
        <v>120127</v>
      </c>
      <c r="F6" s="66">
        <v>115296</v>
      </c>
      <c r="G6" s="66">
        <v>3771</v>
      </c>
      <c r="H6" s="66">
        <v>778</v>
      </c>
      <c r="I6" s="66">
        <v>282</v>
      </c>
      <c r="J6" s="66"/>
      <c r="K6" s="66">
        <v>7331.84</v>
      </c>
      <c r="L6" s="66"/>
      <c r="M6" s="66"/>
    </row>
    <row r="7" spans="1:13" s="67" customFormat="1" ht="12">
      <c r="A7" s="68"/>
      <c r="B7" s="69" t="s">
        <v>2084</v>
      </c>
      <c r="C7" s="64"/>
      <c r="D7" s="70"/>
      <c r="E7" s="63">
        <v>7358</v>
      </c>
      <c r="F7" s="66">
        <v>6031</v>
      </c>
      <c r="G7" s="66">
        <v>734</v>
      </c>
      <c r="H7" s="66">
        <v>439</v>
      </c>
      <c r="I7" s="66">
        <v>154</v>
      </c>
      <c r="J7" s="66"/>
      <c r="K7" s="66">
        <v>722</v>
      </c>
      <c r="L7" s="66"/>
      <c r="M7" s="66"/>
    </row>
    <row r="8" spans="1:13" s="67" customFormat="1" ht="12">
      <c r="A8" s="68"/>
      <c r="B8" s="69" t="s">
        <v>2085</v>
      </c>
      <c r="C8" s="64"/>
      <c r="D8" s="70"/>
      <c r="E8" s="63">
        <v>133421</v>
      </c>
      <c r="F8" s="66">
        <v>24539</v>
      </c>
      <c r="G8" s="66">
        <v>3532</v>
      </c>
      <c r="H8" s="66">
        <v>750</v>
      </c>
      <c r="I8" s="66">
        <v>28520</v>
      </c>
      <c r="J8" s="66">
        <v>76080</v>
      </c>
      <c r="K8" s="66">
        <v>9862</v>
      </c>
      <c r="L8" s="66"/>
      <c r="M8" s="66"/>
    </row>
    <row r="9" spans="1:13" s="67" customFormat="1" ht="12" outlineLevel="1">
      <c r="A9" s="68"/>
      <c r="B9" s="69" t="s">
        <v>576</v>
      </c>
      <c r="C9" s="64"/>
      <c r="D9" s="70"/>
      <c r="E9" s="63">
        <f aca="true" t="shared" si="1" ref="E9:K9">SUBTOTAL(9,E10:E16)</f>
        <v>923</v>
      </c>
      <c r="F9" s="66">
        <f t="shared" si="1"/>
        <v>923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625</v>
      </c>
      <c r="L9" s="66"/>
      <c r="M9" s="66"/>
    </row>
    <row r="10" spans="1:13" s="67" customFormat="1" ht="12" outlineLevel="2">
      <c r="A10" s="68">
        <v>1</v>
      </c>
      <c r="B10" s="64" t="s">
        <v>1232</v>
      </c>
      <c r="C10" s="64" t="s">
        <v>2086</v>
      </c>
      <c r="D10" s="70" t="s">
        <v>2087</v>
      </c>
      <c r="E10" s="63">
        <f aca="true" t="shared" si="2" ref="E10:E16">SUM(F10:J10)</f>
        <v>376</v>
      </c>
      <c r="F10" s="66">
        <v>376</v>
      </c>
      <c r="G10" s="66">
        <v>0</v>
      </c>
      <c r="H10" s="66"/>
      <c r="I10" s="66">
        <v>0</v>
      </c>
      <c r="J10" s="66"/>
      <c r="K10" s="66">
        <v>0</v>
      </c>
      <c r="L10" s="66"/>
      <c r="M10" s="66"/>
    </row>
    <row r="11" spans="1:13" s="67" customFormat="1" ht="17.25" customHeight="1" outlineLevel="2">
      <c r="A11" s="68">
        <v>1</v>
      </c>
      <c r="B11" s="64" t="s">
        <v>1232</v>
      </c>
      <c r="C11" s="64" t="s">
        <v>2084</v>
      </c>
      <c r="D11" s="70" t="s">
        <v>2088</v>
      </c>
      <c r="E11" s="63">
        <f t="shared" si="2"/>
        <v>62</v>
      </c>
      <c r="F11" s="66">
        <v>62</v>
      </c>
      <c r="G11" s="66">
        <v>0</v>
      </c>
      <c r="H11" s="66"/>
      <c r="I11" s="66">
        <v>0</v>
      </c>
      <c r="J11" s="66"/>
      <c r="K11" s="71">
        <v>0</v>
      </c>
      <c r="L11" s="71"/>
      <c r="M11" s="72"/>
    </row>
    <row r="12" spans="1:13" s="73" customFormat="1" ht="12" outlineLevel="2">
      <c r="A12" s="68">
        <v>1</v>
      </c>
      <c r="B12" s="64" t="s">
        <v>1232</v>
      </c>
      <c r="C12" s="64" t="s">
        <v>2085</v>
      </c>
      <c r="D12" s="70" t="s">
        <v>2089</v>
      </c>
      <c r="E12" s="63">
        <f t="shared" si="2"/>
        <v>7</v>
      </c>
      <c r="F12" s="71">
        <v>7</v>
      </c>
      <c r="G12" s="71">
        <v>0</v>
      </c>
      <c r="H12" s="71"/>
      <c r="I12" s="71">
        <v>0</v>
      </c>
      <c r="J12" s="71"/>
      <c r="K12" s="71">
        <v>10</v>
      </c>
      <c r="L12" s="71"/>
      <c r="M12" s="72"/>
    </row>
    <row r="13" spans="1:13" s="73" customFormat="1" ht="12" outlineLevel="2">
      <c r="A13" s="68">
        <v>1</v>
      </c>
      <c r="B13" s="64" t="s">
        <v>1232</v>
      </c>
      <c r="C13" s="64" t="s">
        <v>2085</v>
      </c>
      <c r="D13" s="70" t="s">
        <v>2090</v>
      </c>
      <c r="E13" s="63">
        <f t="shared" si="2"/>
        <v>13</v>
      </c>
      <c r="F13" s="71">
        <v>13</v>
      </c>
      <c r="G13" s="71">
        <v>0</v>
      </c>
      <c r="H13" s="71"/>
      <c r="I13" s="71">
        <v>0</v>
      </c>
      <c r="J13" s="71"/>
      <c r="K13" s="71">
        <v>0</v>
      </c>
      <c r="L13" s="71"/>
      <c r="M13" s="72"/>
    </row>
    <row r="14" spans="1:13" s="73" customFormat="1" ht="12" outlineLevel="2">
      <c r="A14" s="68">
        <v>1</v>
      </c>
      <c r="B14" s="64" t="s">
        <v>1232</v>
      </c>
      <c r="C14" s="64" t="s">
        <v>2085</v>
      </c>
      <c r="D14" s="70" t="s">
        <v>2091</v>
      </c>
      <c r="E14" s="63">
        <f t="shared" si="2"/>
        <v>10</v>
      </c>
      <c r="F14" s="71">
        <v>10</v>
      </c>
      <c r="G14" s="71">
        <v>0</v>
      </c>
      <c r="H14" s="71"/>
      <c r="I14" s="71">
        <v>0</v>
      </c>
      <c r="J14" s="71"/>
      <c r="K14" s="71">
        <v>10</v>
      </c>
      <c r="L14" s="71"/>
      <c r="M14" s="72"/>
    </row>
    <row r="15" spans="1:13" s="73" customFormat="1" ht="12" outlineLevel="2">
      <c r="A15" s="68">
        <v>1</v>
      </c>
      <c r="B15" s="64" t="s">
        <v>1232</v>
      </c>
      <c r="C15" s="64" t="s">
        <v>2085</v>
      </c>
      <c r="D15" s="70" t="s">
        <v>2092</v>
      </c>
      <c r="E15" s="63">
        <f t="shared" si="2"/>
        <v>5</v>
      </c>
      <c r="F15" s="71">
        <v>5</v>
      </c>
      <c r="G15" s="71">
        <v>0</v>
      </c>
      <c r="H15" s="71"/>
      <c r="I15" s="71">
        <v>0</v>
      </c>
      <c r="J15" s="71"/>
      <c r="K15" s="71">
        <v>5</v>
      </c>
      <c r="L15" s="71"/>
      <c r="M15" s="72"/>
    </row>
    <row r="16" spans="1:13" s="73" customFormat="1" ht="29.25" customHeight="1" outlineLevel="2">
      <c r="A16" s="68">
        <v>1</v>
      </c>
      <c r="B16" s="64" t="s">
        <v>1232</v>
      </c>
      <c r="C16" s="64" t="s">
        <v>2085</v>
      </c>
      <c r="D16" s="70" t="s">
        <v>2093</v>
      </c>
      <c r="E16" s="63">
        <f t="shared" si="2"/>
        <v>450</v>
      </c>
      <c r="F16" s="71">
        <v>450</v>
      </c>
      <c r="G16" s="71">
        <v>0</v>
      </c>
      <c r="H16" s="71"/>
      <c r="I16" s="71">
        <v>0</v>
      </c>
      <c r="J16" s="71"/>
      <c r="K16" s="71">
        <v>600</v>
      </c>
      <c r="L16" s="71"/>
      <c r="M16" s="72" t="s">
        <v>2094</v>
      </c>
    </row>
    <row r="17" spans="1:13" s="73" customFormat="1" ht="12" outlineLevel="1">
      <c r="A17" s="68"/>
      <c r="B17" s="69" t="s">
        <v>594</v>
      </c>
      <c r="C17" s="64"/>
      <c r="D17" s="74"/>
      <c r="E17" s="63">
        <f aca="true" t="shared" si="3" ref="E17:K17">SUBTOTAL(9,E18:E28)</f>
        <v>679</v>
      </c>
      <c r="F17" s="71">
        <f t="shared" si="3"/>
        <v>679</v>
      </c>
      <c r="G17" s="71">
        <f t="shared" si="3"/>
        <v>0</v>
      </c>
      <c r="H17" s="71">
        <f t="shared" si="3"/>
        <v>0</v>
      </c>
      <c r="I17" s="71">
        <f t="shared" si="3"/>
        <v>0</v>
      </c>
      <c r="J17" s="71">
        <f t="shared" si="3"/>
        <v>0</v>
      </c>
      <c r="K17" s="71">
        <f t="shared" si="3"/>
        <v>50</v>
      </c>
      <c r="L17" s="71"/>
      <c r="M17" s="72"/>
    </row>
    <row r="18" spans="1:13" s="73" customFormat="1" ht="12" outlineLevel="2">
      <c r="A18" s="68">
        <v>2</v>
      </c>
      <c r="B18" s="64" t="s">
        <v>1233</v>
      </c>
      <c r="C18" s="64" t="s">
        <v>2086</v>
      </c>
      <c r="D18" s="74" t="s">
        <v>2087</v>
      </c>
      <c r="E18" s="63">
        <f aca="true" t="shared" si="4" ref="E18:E28">SUM(F18:J18)</f>
        <v>297</v>
      </c>
      <c r="F18" s="71">
        <v>297</v>
      </c>
      <c r="G18" s="71">
        <v>0</v>
      </c>
      <c r="H18" s="71"/>
      <c r="I18" s="71">
        <v>0</v>
      </c>
      <c r="J18" s="71"/>
      <c r="K18" s="71">
        <v>0</v>
      </c>
      <c r="L18" s="71"/>
      <c r="M18" s="72"/>
    </row>
    <row r="19" spans="1:13" s="73" customFormat="1" ht="12" outlineLevel="2">
      <c r="A19" s="68">
        <v>2</v>
      </c>
      <c r="B19" s="64" t="s">
        <v>1233</v>
      </c>
      <c r="C19" s="64" t="s">
        <v>2084</v>
      </c>
      <c r="D19" s="74" t="s">
        <v>2088</v>
      </c>
      <c r="E19" s="63">
        <f t="shared" si="4"/>
        <v>47</v>
      </c>
      <c r="F19" s="71">
        <v>47</v>
      </c>
      <c r="G19" s="71">
        <v>0</v>
      </c>
      <c r="H19" s="71"/>
      <c r="I19" s="71">
        <v>0</v>
      </c>
      <c r="J19" s="71"/>
      <c r="K19" s="71">
        <v>0</v>
      </c>
      <c r="L19" s="71"/>
      <c r="M19" s="72"/>
    </row>
    <row r="20" spans="1:13" s="73" customFormat="1" ht="27.75" customHeight="1" outlineLevel="2">
      <c r="A20" s="68">
        <v>2</v>
      </c>
      <c r="B20" s="64" t="s">
        <v>1233</v>
      </c>
      <c r="C20" s="64" t="s">
        <v>2085</v>
      </c>
      <c r="D20" s="70" t="s">
        <v>2095</v>
      </c>
      <c r="E20" s="63">
        <f t="shared" si="4"/>
        <v>20</v>
      </c>
      <c r="F20" s="63">
        <v>20</v>
      </c>
      <c r="G20" s="71">
        <v>0</v>
      </c>
      <c r="H20" s="71"/>
      <c r="I20" s="71">
        <v>0</v>
      </c>
      <c r="J20" s="71"/>
      <c r="K20" s="71">
        <v>0</v>
      </c>
      <c r="L20" s="71"/>
      <c r="M20" s="72"/>
    </row>
    <row r="21" spans="1:13" s="73" customFormat="1" ht="12" outlineLevel="2">
      <c r="A21" s="68">
        <v>2</v>
      </c>
      <c r="B21" s="64" t="s">
        <v>1233</v>
      </c>
      <c r="C21" s="64" t="s">
        <v>2085</v>
      </c>
      <c r="D21" s="70" t="s">
        <v>2096</v>
      </c>
      <c r="E21" s="63">
        <f t="shared" si="4"/>
        <v>10</v>
      </c>
      <c r="F21" s="63">
        <v>10</v>
      </c>
      <c r="G21" s="71">
        <v>0</v>
      </c>
      <c r="H21" s="71"/>
      <c r="I21" s="71">
        <v>0</v>
      </c>
      <c r="J21" s="71"/>
      <c r="K21" s="71">
        <v>0</v>
      </c>
      <c r="L21" s="71"/>
      <c r="M21" s="72"/>
    </row>
    <row r="22" spans="1:13" s="73" customFormat="1" ht="12" outlineLevel="2">
      <c r="A22" s="68">
        <v>2</v>
      </c>
      <c r="B22" s="64" t="s">
        <v>1233</v>
      </c>
      <c r="C22" s="64" t="s">
        <v>2085</v>
      </c>
      <c r="D22" s="70" t="s">
        <v>2097</v>
      </c>
      <c r="E22" s="63">
        <f t="shared" si="4"/>
        <v>30</v>
      </c>
      <c r="F22" s="63">
        <v>30</v>
      </c>
      <c r="G22" s="71">
        <v>0</v>
      </c>
      <c r="H22" s="71"/>
      <c r="I22" s="71">
        <v>0</v>
      </c>
      <c r="J22" s="71"/>
      <c r="K22" s="71">
        <v>50</v>
      </c>
      <c r="L22" s="71"/>
      <c r="M22" s="72" t="s">
        <v>2098</v>
      </c>
    </row>
    <row r="23" spans="1:13" s="73" customFormat="1" ht="12" outlineLevel="2">
      <c r="A23" s="68">
        <v>2</v>
      </c>
      <c r="B23" s="64" t="s">
        <v>1233</v>
      </c>
      <c r="C23" s="64" t="s">
        <v>2085</v>
      </c>
      <c r="D23" s="70" t="s">
        <v>2099</v>
      </c>
      <c r="E23" s="63">
        <f t="shared" si="4"/>
        <v>40</v>
      </c>
      <c r="F23" s="63">
        <v>40</v>
      </c>
      <c r="G23" s="71">
        <v>0</v>
      </c>
      <c r="H23" s="71"/>
      <c r="I23" s="71">
        <v>0</v>
      </c>
      <c r="J23" s="71"/>
      <c r="K23" s="71">
        <v>0</v>
      </c>
      <c r="L23" s="71"/>
      <c r="M23" s="72"/>
    </row>
    <row r="24" spans="1:13" s="73" customFormat="1" ht="12" outlineLevel="2">
      <c r="A24" s="68">
        <v>2</v>
      </c>
      <c r="B24" s="64" t="s">
        <v>1233</v>
      </c>
      <c r="C24" s="64" t="s">
        <v>2085</v>
      </c>
      <c r="D24" s="70" t="s">
        <v>2100</v>
      </c>
      <c r="E24" s="63">
        <f t="shared" si="4"/>
        <v>50</v>
      </c>
      <c r="F24" s="63">
        <v>50</v>
      </c>
      <c r="G24" s="71">
        <v>0</v>
      </c>
      <c r="H24" s="71"/>
      <c r="I24" s="71">
        <v>0</v>
      </c>
      <c r="J24" s="71"/>
      <c r="K24" s="71">
        <v>0</v>
      </c>
      <c r="L24" s="71"/>
      <c r="M24" s="72" t="s">
        <v>2101</v>
      </c>
    </row>
    <row r="25" spans="1:13" s="73" customFormat="1" ht="12" outlineLevel="2">
      <c r="A25" s="68">
        <v>2</v>
      </c>
      <c r="B25" s="64" t="s">
        <v>1233</v>
      </c>
      <c r="C25" s="64" t="s">
        <v>2085</v>
      </c>
      <c r="D25" s="70" t="s">
        <v>2102</v>
      </c>
      <c r="E25" s="63">
        <f t="shared" si="4"/>
        <v>70</v>
      </c>
      <c r="F25" s="63">
        <v>70</v>
      </c>
      <c r="G25" s="71">
        <v>0</v>
      </c>
      <c r="H25" s="71"/>
      <c r="I25" s="71">
        <v>0</v>
      </c>
      <c r="J25" s="71"/>
      <c r="K25" s="71">
        <v>0</v>
      </c>
      <c r="L25" s="71"/>
      <c r="M25" s="72" t="s">
        <v>2103</v>
      </c>
    </row>
    <row r="26" spans="1:13" s="73" customFormat="1" ht="12" outlineLevel="2">
      <c r="A26" s="68">
        <v>2</v>
      </c>
      <c r="B26" s="64" t="s">
        <v>1233</v>
      </c>
      <c r="C26" s="64" t="s">
        <v>2085</v>
      </c>
      <c r="D26" s="70" t="s">
        <v>2104</v>
      </c>
      <c r="E26" s="63">
        <f t="shared" si="4"/>
        <v>80</v>
      </c>
      <c r="F26" s="63">
        <v>80</v>
      </c>
      <c r="G26" s="71">
        <v>0</v>
      </c>
      <c r="H26" s="71"/>
      <c r="I26" s="71">
        <v>0</v>
      </c>
      <c r="J26" s="71"/>
      <c r="K26" s="71">
        <v>0</v>
      </c>
      <c r="L26" s="71"/>
      <c r="M26" s="72"/>
    </row>
    <row r="27" spans="1:13" s="73" customFormat="1" ht="12" outlineLevel="2">
      <c r="A27" s="68">
        <v>2</v>
      </c>
      <c r="B27" s="64" t="s">
        <v>1233</v>
      </c>
      <c r="C27" s="64" t="s">
        <v>2085</v>
      </c>
      <c r="D27" s="70" t="s">
        <v>2105</v>
      </c>
      <c r="E27" s="63">
        <f t="shared" si="4"/>
        <v>20</v>
      </c>
      <c r="F27" s="63">
        <v>20</v>
      </c>
      <c r="G27" s="71">
        <v>0</v>
      </c>
      <c r="H27" s="71"/>
      <c r="I27" s="71">
        <v>0</v>
      </c>
      <c r="J27" s="71"/>
      <c r="K27" s="71">
        <v>0</v>
      </c>
      <c r="L27" s="71"/>
      <c r="M27" s="72"/>
    </row>
    <row r="28" spans="1:13" s="73" customFormat="1" ht="12" outlineLevel="2">
      <c r="A28" s="68">
        <v>2</v>
      </c>
      <c r="B28" s="64" t="s">
        <v>1233</v>
      </c>
      <c r="C28" s="64" t="s">
        <v>2085</v>
      </c>
      <c r="D28" s="70" t="s">
        <v>2106</v>
      </c>
      <c r="E28" s="63">
        <f t="shared" si="4"/>
        <v>15</v>
      </c>
      <c r="F28" s="63">
        <v>15</v>
      </c>
      <c r="G28" s="71">
        <v>0</v>
      </c>
      <c r="H28" s="71"/>
      <c r="I28" s="71">
        <v>0</v>
      </c>
      <c r="J28" s="71"/>
      <c r="K28" s="71">
        <v>0</v>
      </c>
      <c r="L28" s="71"/>
      <c r="M28" s="72" t="s">
        <v>2107</v>
      </c>
    </row>
    <row r="29" spans="1:13" s="73" customFormat="1" ht="12" outlineLevel="1">
      <c r="A29" s="68"/>
      <c r="B29" s="69" t="s">
        <v>588</v>
      </c>
      <c r="C29" s="64"/>
      <c r="D29" s="70"/>
      <c r="E29" s="63">
        <f aca="true" t="shared" si="5" ref="E29:K29">SUBTOTAL(9,E30:E33)</f>
        <v>1200</v>
      </c>
      <c r="F29" s="71">
        <f t="shared" si="5"/>
        <v>1200</v>
      </c>
      <c r="G29" s="71">
        <f t="shared" si="5"/>
        <v>0</v>
      </c>
      <c r="H29" s="71">
        <f t="shared" si="5"/>
        <v>0</v>
      </c>
      <c r="I29" s="71">
        <f t="shared" si="5"/>
        <v>0</v>
      </c>
      <c r="J29" s="71">
        <f t="shared" si="5"/>
        <v>0</v>
      </c>
      <c r="K29" s="71">
        <f t="shared" si="5"/>
        <v>1000</v>
      </c>
      <c r="L29" s="71"/>
      <c r="M29" s="72"/>
    </row>
    <row r="30" spans="1:13" s="73" customFormat="1" ht="12" outlineLevel="2">
      <c r="A30" s="68">
        <v>3</v>
      </c>
      <c r="B30" s="64" t="s">
        <v>1234</v>
      </c>
      <c r="C30" s="64" t="s">
        <v>2086</v>
      </c>
      <c r="D30" s="70" t="s">
        <v>2087</v>
      </c>
      <c r="E30" s="63">
        <f>SUM(F30:J30)</f>
        <v>530</v>
      </c>
      <c r="F30" s="71">
        <v>530</v>
      </c>
      <c r="G30" s="71">
        <v>0</v>
      </c>
      <c r="H30" s="71"/>
      <c r="I30" s="71">
        <v>0</v>
      </c>
      <c r="J30" s="71"/>
      <c r="K30" s="71">
        <v>0</v>
      </c>
      <c r="L30" s="71"/>
      <c r="M30" s="72"/>
    </row>
    <row r="31" spans="1:13" s="73" customFormat="1" ht="12" outlineLevel="2">
      <c r="A31" s="68">
        <v>3</v>
      </c>
      <c r="B31" s="64" t="s">
        <v>1234</v>
      </c>
      <c r="C31" s="64" t="s">
        <v>2084</v>
      </c>
      <c r="D31" s="74" t="s">
        <v>2088</v>
      </c>
      <c r="E31" s="63">
        <f>SUM(F31:J31)</f>
        <v>123</v>
      </c>
      <c r="F31" s="71">
        <v>123</v>
      </c>
      <c r="G31" s="71">
        <v>0</v>
      </c>
      <c r="H31" s="71"/>
      <c r="I31" s="71">
        <v>0</v>
      </c>
      <c r="J31" s="71"/>
      <c r="K31" s="71"/>
      <c r="L31" s="71"/>
      <c r="M31" s="72"/>
    </row>
    <row r="32" spans="1:13" s="73" customFormat="1" ht="12" outlineLevel="2">
      <c r="A32" s="68">
        <v>3</v>
      </c>
      <c r="B32" s="64" t="s">
        <v>1234</v>
      </c>
      <c r="C32" s="64" t="s">
        <v>2085</v>
      </c>
      <c r="D32" s="74" t="s">
        <v>2108</v>
      </c>
      <c r="E32" s="63">
        <f>SUM(F32:J32)</f>
        <v>87</v>
      </c>
      <c r="F32" s="71">
        <v>87</v>
      </c>
      <c r="G32" s="71">
        <v>0</v>
      </c>
      <c r="H32" s="71"/>
      <c r="I32" s="71">
        <v>0</v>
      </c>
      <c r="J32" s="71"/>
      <c r="K32" s="71">
        <v>0</v>
      </c>
      <c r="L32" s="71"/>
      <c r="M32" s="72"/>
    </row>
    <row r="33" spans="1:13" s="73" customFormat="1" ht="24.75" customHeight="1" outlineLevel="2">
      <c r="A33" s="68">
        <v>3</v>
      </c>
      <c r="B33" s="64" t="s">
        <v>1234</v>
      </c>
      <c r="C33" s="64" t="s">
        <v>2085</v>
      </c>
      <c r="D33" s="74" t="s">
        <v>2109</v>
      </c>
      <c r="E33" s="63">
        <f>SUM(F33:J33)</f>
        <v>460</v>
      </c>
      <c r="F33" s="71">
        <v>460</v>
      </c>
      <c r="G33" s="71">
        <v>0</v>
      </c>
      <c r="H33" s="71"/>
      <c r="I33" s="71">
        <v>0</v>
      </c>
      <c r="J33" s="71"/>
      <c r="K33" s="71">
        <v>1000</v>
      </c>
      <c r="L33" s="71"/>
      <c r="M33" s="72" t="s">
        <v>2110</v>
      </c>
    </row>
    <row r="34" spans="1:13" s="73" customFormat="1" ht="12" outlineLevel="1">
      <c r="A34" s="68"/>
      <c r="B34" s="69" t="s">
        <v>609</v>
      </c>
      <c r="C34" s="64"/>
      <c r="D34" s="70"/>
      <c r="E34" s="63">
        <f aca="true" t="shared" si="6" ref="E34:K34">SUBTOTAL(9,E35:E42)</f>
        <v>446</v>
      </c>
      <c r="F34" s="71">
        <f t="shared" si="6"/>
        <v>446</v>
      </c>
      <c r="G34" s="71">
        <f t="shared" si="6"/>
        <v>0</v>
      </c>
      <c r="H34" s="71">
        <f t="shared" si="6"/>
        <v>0</v>
      </c>
      <c r="I34" s="71">
        <f t="shared" si="6"/>
        <v>0</v>
      </c>
      <c r="J34" s="71">
        <f t="shared" si="6"/>
        <v>0</v>
      </c>
      <c r="K34" s="71">
        <f t="shared" si="6"/>
        <v>90</v>
      </c>
      <c r="L34" s="71"/>
      <c r="M34" s="72"/>
    </row>
    <row r="35" spans="1:13" s="73" customFormat="1" ht="12" outlineLevel="2">
      <c r="A35" s="68">
        <v>4</v>
      </c>
      <c r="B35" s="64" t="s">
        <v>1235</v>
      </c>
      <c r="C35" s="64" t="s">
        <v>2086</v>
      </c>
      <c r="D35" s="70" t="s">
        <v>2087</v>
      </c>
      <c r="E35" s="63">
        <f aca="true" t="shared" si="7" ref="E35:E42">SUM(F35:J35)</f>
        <v>248</v>
      </c>
      <c r="F35" s="71">
        <v>248</v>
      </c>
      <c r="G35" s="71"/>
      <c r="H35" s="71"/>
      <c r="I35" s="71"/>
      <c r="J35" s="71"/>
      <c r="K35" s="71"/>
      <c r="L35" s="71"/>
      <c r="M35" s="72"/>
    </row>
    <row r="36" spans="1:13" s="73" customFormat="1" ht="12" outlineLevel="2">
      <c r="A36" s="68">
        <v>4</v>
      </c>
      <c r="B36" s="64" t="s">
        <v>1235</v>
      </c>
      <c r="C36" s="64" t="s">
        <v>2084</v>
      </c>
      <c r="D36" s="70" t="s">
        <v>2088</v>
      </c>
      <c r="E36" s="63">
        <f t="shared" si="7"/>
        <v>41</v>
      </c>
      <c r="F36" s="71">
        <v>41</v>
      </c>
      <c r="G36" s="71"/>
      <c r="H36" s="71"/>
      <c r="I36" s="71"/>
      <c r="J36" s="71"/>
      <c r="K36" s="71"/>
      <c r="L36" s="71"/>
      <c r="M36" s="72"/>
    </row>
    <row r="37" spans="1:13" s="73" customFormat="1" ht="12" outlineLevel="2">
      <c r="A37" s="68">
        <v>4</v>
      </c>
      <c r="B37" s="64" t="s">
        <v>1235</v>
      </c>
      <c r="C37" s="64" t="s">
        <v>2085</v>
      </c>
      <c r="D37" s="70" t="s">
        <v>2111</v>
      </c>
      <c r="E37" s="63">
        <f t="shared" si="7"/>
        <v>47</v>
      </c>
      <c r="F37" s="71">
        <v>47</v>
      </c>
      <c r="G37" s="71">
        <v>0</v>
      </c>
      <c r="H37" s="71"/>
      <c r="I37" s="71">
        <v>0</v>
      </c>
      <c r="J37" s="71"/>
      <c r="K37" s="71">
        <v>46</v>
      </c>
      <c r="L37" s="71"/>
      <c r="M37" s="72" t="s">
        <v>2112</v>
      </c>
    </row>
    <row r="38" spans="1:13" s="73" customFormat="1" ht="12" outlineLevel="2">
      <c r="A38" s="68">
        <v>4</v>
      </c>
      <c r="B38" s="64" t="s">
        <v>1235</v>
      </c>
      <c r="C38" s="64" t="s">
        <v>2085</v>
      </c>
      <c r="D38" s="70" t="s">
        <v>2113</v>
      </c>
      <c r="E38" s="63">
        <f t="shared" si="7"/>
        <v>10</v>
      </c>
      <c r="F38" s="71">
        <v>10</v>
      </c>
      <c r="G38" s="71">
        <v>0</v>
      </c>
      <c r="H38" s="71"/>
      <c r="I38" s="71">
        <v>0</v>
      </c>
      <c r="J38" s="71"/>
      <c r="K38" s="71">
        <v>0</v>
      </c>
      <c r="L38" s="71"/>
      <c r="M38" s="72"/>
    </row>
    <row r="39" spans="1:13" s="73" customFormat="1" ht="12" outlineLevel="2">
      <c r="A39" s="68">
        <v>4</v>
      </c>
      <c r="B39" s="64" t="s">
        <v>1235</v>
      </c>
      <c r="C39" s="64" t="s">
        <v>2085</v>
      </c>
      <c r="D39" s="70" t="s">
        <v>2114</v>
      </c>
      <c r="E39" s="63">
        <f t="shared" si="7"/>
        <v>20</v>
      </c>
      <c r="F39" s="71">
        <v>20</v>
      </c>
      <c r="G39" s="71">
        <v>0</v>
      </c>
      <c r="H39" s="71"/>
      <c r="I39" s="71">
        <v>0</v>
      </c>
      <c r="J39" s="71"/>
      <c r="K39" s="71">
        <v>35</v>
      </c>
      <c r="L39" s="71"/>
      <c r="M39" s="72"/>
    </row>
    <row r="40" spans="1:13" s="73" customFormat="1" ht="12" outlineLevel="2">
      <c r="A40" s="68">
        <v>4</v>
      </c>
      <c r="B40" s="64" t="s">
        <v>1235</v>
      </c>
      <c r="C40" s="64" t="s">
        <v>2085</v>
      </c>
      <c r="D40" s="70" t="s">
        <v>2115</v>
      </c>
      <c r="E40" s="63">
        <f t="shared" si="7"/>
        <v>15</v>
      </c>
      <c r="F40" s="71">
        <v>15</v>
      </c>
      <c r="G40" s="71">
        <v>0</v>
      </c>
      <c r="H40" s="71"/>
      <c r="I40" s="71">
        <v>0</v>
      </c>
      <c r="J40" s="71"/>
      <c r="K40" s="71">
        <v>9</v>
      </c>
      <c r="L40" s="71"/>
      <c r="M40" s="72"/>
    </row>
    <row r="41" spans="1:13" s="73" customFormat="1" ht="12" outlineLevel="2">
      <c r="A41" s="68">
        <v>4</v>
      </c>
      <c r="B41" s="64" t="s">
        <v>1235</v>
      </c>
      <c r="C41" s="64" t="s">
        <v>2085</v>
      </c>
      <c r="D41" s="70" t="s">
        <v>2116</v>
      </c>
      <c r="E41" s="63">
        <f t="shared" si="7"/>
        <v>10</v>
      </c>
      <c r="F41" s="71">
        <v>10</v>
      </c>
      <c r="G41" s="71">
        <v>0</v>
      </c>
      <c r="H41" s="71"/>
      <c r="I41" s="71">
        <v>0</v>
      </c>
      <c r="J41" s="71"/>
      <c r="K41" s="71">
        <v>0</v>
      </c>
      <c r="L41" s="71"/>
      <c r="M41" s="72"/>
    </row>
    <row r="42" spans="1:13" s="73" customFormat="1" ht="12" outlineLevel="2">
      <c r="A42" s="68">
        <v>4</v>
      </c>
      <c r="B42" s="64" t="s">
        <v>1235</v>
      </c>
      <c r="C42" s="64" t="s">
        <v>2085</v>
      </c>
      <c r="D42" s="70" t="s">
        <v>2117</v>
      </c>
      <c r="E42" s="63">
        <f t="shared" si="7"/>
        <v>55</v>
      </c>
      <c r="F42" s="71">
        <v>55</v>
      </c>
      <c r="G42" s="71">
        <v>0</v>
      </c>
      <c r="H42" s="71"/>
      <c r="I42" s="71">
        <v>0</v>
      </c>
      <c r="J42" s="71"/>
      <c r="K42" s="71">
        <v>0</v>
      </c>
      <c r="L42" s="71"/>
      <c r="M42" s="72"/>
    </row>
    <row r="43" spans="1:13" s="73" customFormat="1" ht="12" outlineLevel="1">
      <c r="A43" s="64"/>
      <c r="B43" s="69" t="s">
        <v>618</v>
      </c>
      <c r="C43" s="64"/>
      <c r="D43" s="70"/>
      <c r="E43" s="63">
        <f aca="true" t="shared" si="8" ref="E43:K43">SUBTOTAL(9,E44:E55)</f>
        <v>1047</v>
      </c>
      <c r="F43" s="71">
        <f t="shared" si="8"/>
        <v>1047</v>
      </c>
      <c r="G43" s="71">
        <f t="shared" si="8"/>
        <v>0</v>
      </c>
      <c r="H43" s="71">
        <f t="shared" si="8"/>
        <v>0</v>
      </c>
      <c r="I43" s="71">
        <f t="shared" si="8"/>
        <v>0</v>
      </c>
      <c r="J43" s="71">
        <f t="shared" si="8"/>
        <v>0</v>
      </c>
      <c r="K43" s="71">
        <f t="shared" si="8"/>
        <v>711</v>
      </c>
      <c r="L43" s="71"/>
      <c r="M43" s="72"/>
    </row>
    <row r="44" spans="1:13" s="73" customFormat="1" ht="12" outlineLevel="2">
      <c r="A44" s="64">
        <v>5</v>
      </c>
      <c r="B44" s="64" t="s">
        <v>1236</v>
      </c>
      <c r="C44" s="64" t="s">
        <v>2086</v>
      </c>
      <c r="D44" s="70" t="s">
        <v>2087</v>
      </c>
      <c r="E44" s="63">
        <f aca="true" t="shared" si="9" ref="E44:E55">SUM(F44:J44)</f>
        <v>141</v>
      </c>
      <c r="F44" s="71">
        <v>141</v>
      </c>
      <c r="G44" s="71"/>
      <c r="H44" s="71"/>
      <c r="I44" s="71"/>
      <c r="J44" s="71"/>
      <c r="K44" s="71"/>
      <c r="L44" s="71"/>
      <c r="M44" s="72"/>
    </row>
    <row r="45" spans="1:13" ht="27" customHeight="1" outlineLevel="2">
      <c r="A45" s="64">
        <v>5</v>
      </c>
      <c r="B45" s="64" t="s">
        <v>1236</v>
      </c>
      <c r="C45" s="64" t="s">
        <v>2084</v>
      </c>
      <c r="D45" s="70" t="s">
        <v>2088</v>
      </c>
      <c r="E45" s="63">
        <f t="shared" si="9"/>
        <v>26</v>
      </c>
      <c r="F45" s="71">
        <v>26</v>
      </c>
      <c r="G45" s="71"/>
      <c r="H45" s="71"/>
      <c r="I45" s="71"/>
      <c r="J45" s="71"/>
      <c r="K45" s="71"/>
      <c r="L45" s="71"/>
      <c r="M45" s="72"/>
    </row>
    <row r="46" spans="1:13" ht="12" outlineLevel="2">
      <c r="A46" s="64">
        <v>5</v>
      </c>
      <c r="B46" s="64" t="s">
        <v>1236</v>
      </c>
      <c r="C46" s="64" t="s">
        <v>2085</v>
      </c>
      <c r="D46" s="70" t="s">
        <v>2118</v>
      </c>
      <c r="E46" s="63">
        <f t="shared" si="9"/>
        <v>15</v>
      </c>
      <c r="F46" s="71">
        <v>15</v>
      </c>
      <c r="G46" s="71">
        <v>0</v>
      </c>
      <c r="H46" s="71"/>
      <c r="I46" s="71">
        <v>0</v>
      </c>
      <c r="J46" s="71"/>
      <c r="K46" s="71">
        <v>0</v>
      </c>
      <c r="L46" s="71"/>
      <c r="M46" s="72"/>
    </row>
    <row r="47" spans="1:13" ht="12" outlineLevel="2">
      <c r="A47" s="64">
        <v>5</v>
      </c>
      <c r="B47" s="64" t="s">
        <v>1236</v>
      </c>
      <c r="C47" s="64" t="s">
        <v>2085</v>
      </c>
      <c r="D47" s="70" t="s">
        <v>2119</v>
      </c>
      <c r="E47" s="63">
        <f t="shared" si="9"/>
        <v>30</v>
      </c>
      <c r="F47" s="71">
        <v>30</v>
      </c>
      <c r="G47" s="71">
        <v>0</v>
      </c>
      <c r="H47" s="71"/>
      <c r="I47" s="71">
        <v>0</v>
      </c>
      <c r="J47" s="71"/>
      <c r="K47" s="71">
        <v>0</v>
      </c>
      <c r="L47" s="71"/>
      <c r="M47" s="72" t="s">
        <v>2120</v>
      </c>
    </row>
    <row r="48" spans="1:13" ht="12" outlineLevel="2">
      <c r="A48" s="64">
        <v>5</v>
      </c>
      <c r="B48" s="64" t="s">
        <v>1236</v>
      </c>
      <c r="C48" s="64" t="s">
        <v>2085</v>
      </c>
      <c r="D48" s="70" t="s">
        <v>2121</v>
      </c>
      <c r="E48" s="63">
        <f t="shared" si="9"/>
        <v>580</v>
      </c>
      <c r="F48" s="71">
        <v>580</v>
      </c>
      <c r="G48" s="71">
        <v>0</v>
      </c>
      <c r="H48" s="71"/>
      <c r="I48" s="71">
        <v>0</v>
      </c>
      <c r="J48" s="71"/>
      <c r="K48" s="71">
        <v>543</v>
      </c>
      <c r="L48" s="71"/>
      <c r="M48" s="72" t="s">
        <v>2122</v>
      </c>
    </row>
    <row r="49" spans="1:13" ht="12" outlineLevel="2">
      <c r="A49" s="64">
        <v>5</v>
      </c>
      <c r="B49" s="64" t="s">
        <v>1236</v>
      </c>
      <c r="C49" s="64" t="s">
        <v>2085</v>
      </c>
      <c r="D49" s="70" t="s">
        <v>2123</v>
      </c>
      <c r="E49" s="63">
        <f t="shared" si="9"/>
        <v>10</v>
      </c>
      <c r="F49" s="71">
        <v>10</v>
      </c>
      <c r="G49" s="71">
        <v>0</v>
      </c>
      <c r="H49" s="71"/>
      <c r="I49" s="71">
        <v>0</v>
      </c>
      <c r="J49" s="71"/>
      <c r="K49" s="71">
        <v>10</v>
      </c>
      <c r="L49" s="71"/>
      <c r="M49" s="72"/>
    </row>
    <row r="50" spans="1:13" ht="12" outlineLevel="2">
      <c r="A50" s="64">
        <v>5</v>
      </c>
      <c r="B50" s="64" t="s">
        <v>1236</v>
      </c>
      <c r="C50" s="64" t="s">
        <v>2085</v>
      </c>
      <c r="D50" s="70" t="s">
        <v>2124</v>
      </c>
      <c r="E50" s="63">
        <f t="shared" si="9"/>
        <v>20</v>
      </c>
      <c r="F50" s="71">
        <v>20</v>
      </c>
      <c r="G50" s="71">
        <v>0</v>
      </c>
      <c r="H50" s="71"/>
      <c r="I50" s="71">
        <v>0</v>
      </c>
      <c r="J50" s="71"/>
      <c r="K50" s="71">
        <v>20</v>
      </c>
      <c r="L50" s="71"/>
      <c r="M50" s="72"/>
    </row>
    <row r="51" spans="1:13" ht="12" outlineLevel="2">
      <c r="A51" s="64">
        <v>5</v>
      </c>
      <c r="B51" s="64" t="s">
        <v>1236</v>
      </c>
      <c r="C51" s="64" t="s">
        <v>2085</v>
      </c>
      <c r="D51" s="70" t="s">
        <v>2125</v>
      </c>
      <c r="E51" s="63">
        <f t="shared" si="9"/>
        <v>89</v>
      </c>
      <c r="F51" s="71">
        <v>89</v>
      </c>
      <c r="G51" s="71">
        <v>0</v>
      </c>
      <c r="H51" s="71"/>
      <c r="I51" s="71">
        <v>0</v>
      </c>
      <c r="J51" s="71"/>
      <c r="K51" s="71">
        <v>0</v>
      </c>
      <c r="L51" s="71"/>
      <c r="M51" s="72"/>
    </row>
    <row r="52" spans="1:13" ht="12" outlineLevel="2">
      <c r="A52" s="64">
        <v>5</v>
      </c>
      <c r="B52" s="64" t="s">
        <v>1236</v>
      </c>
      <c r="C52" s="64" t="s">
        <v>2085</v>
      </c>
      <c r="D52" s="70" t="s">
        <v>2126</v>
      </c>
      <c r="E52" s="63">
        <f t="shared" si="9"/>
        <v>16</v>
      </c>
      <c r="F52" s="71">
        <v>16</v>
      </c>
      <c r="G52" s="71">
        <v>0</v>
      </c>
      <c r="H52" s="71"/>
      <c r="I52" s="71">
        <v>0</v>
      </c>
      <c r="J52" s="71"/>
      <c r="K52" s="71">
        <v>23</v>
      </c>
      <c r="L52" s="71"/>
      <c r="M52" s="72"/>
    </row>
    <row r="53" spans="1:13" s="73" customFormat="1" ht="12" outlineLevel="2">
      <c r="A53" s="64">
        <v>5</v>
      </c>
      <c r="B53" s="64" t="s">
        <v>1236</v>
      </c>
      <c r="C53" s="64" t="s">
        <v>2085</v>
      </c>
      <c r="D53" s="70" t="s">
        <v>2127</v>
      </c>
      <c r="E53" s="63">
        <f t="shared" si="9"/>
        <v>15</v>
      </c>
      <c r="F53" s="71">
        <v>15</v>
      </c>
      <c r="G53" s="71">
        <v>0</v>
      </c>
      <c r="H53" s="71"/>
      <c r="I53" s="71">
        <v>0</v>
      </c>
      <c r="J53" s="71"/>
      <c r="K53" s="71">
        <v>10</v>
      </c>
      <c r="L53" s="71"/>
      <c r="M53" s="72"/>
    </row>
    <row r="54" spans="1:13" ht="12" outlineLevel="2">
      <c r="A54" s="64">
        <v>5</v>
      </c>
      <c r="B54" s="64" t="s">
        <v>1236</v>
      </c>
      <c r="C54" s="64" t="s">
        <v>2085</v>
      </c>
      <c r="D54" s="70" t="s">
        <v>2128</v>
      </c>
      <c r="E54" s="63">
        <f t="shared" si="9"/>
        <v>5</v>
      </c>
      <c r="F54" s="71">
        <v>5</v>
      </c>
      <c r="G54" s="71">
        <v>0</v>
      </c>
      <c r="H54" s="71"/>
      <c r="I54" s="71">
        <v>0</v>
      </c>
      <c r="J54" s="71"/>
      <c r="K54" s="71">
        <v>5</v>
      </c>
      <c r="L54" s="71"/>
      <c r="M54" s="72"/>
    </row>
    <row r="55" spans="1:13" ht="12" outlineLevel="2">
      <c r="A55" s="64">
        <v>5</v>
      </c>
      <c r="B55" s="64" t="s">
        <v>1236</v>
      </c>
      <c r="C55" s="64" t="s">
        <v>2085</v>
      </c>
      <c r="D55" s="70" t="s">
        <v>2129</v>
      </c>
      <c r="E55" s="63">
        <f t="shared" si="9"/>
        <v>100</v>
      </c>
      <c r="F55" s="71">
        <v>100</v>
      </c>
      <c r="G55" s="71">
        <v>0</v>
      </c>
      <c r="H55" s="71"/>
      <c r="I55" s="71">
        <v>0</v>
      </c>
      <c r="J55" s="71"/>
      <c r="K55" s="71">
        <v>100</v>
      </c>
      <c r="L55" s="71"/>
      <c r="M55" s="72" t="s">
        <v>2130</v>
      </c>
    </row>
    <row r="56" spans="1:13" ht="12" outlineLevel="1">
      <c r="A56" s="68"/>
      <c r="B56" s="69" t="s">
        <v>633</v>
      </c>
      <c r="C56" s="64"/>
      <c r="D56" s="70"/>
      <c r="E56" s="63">
        <f aca="true" t="shared" si="10" ref="E56:K56">SUBTOTAL(9,E57:E62)</f>
        <v>238</v>
      </c>
      <c r="F56" s="63">
        <f t="shared" si="10"/>
        <v>238</v>
      </c>
      <c r="G56" s="71">
        <f t="shared" si="10"/>
        <v>0</v>
      </c>
      <c r="H56" s="71">
        <f t="shared" si="10"/>
        <v>0</v>
      </c>
      <c r="I56" s="71">
        <f t="shared" si="10"/>
        <v>0</v>
      </c>
      <c r="J56" s="71">
        <f t="shared" si="10"/>
        <v>0</v>
      </c>
      <c r="K56" s="71">
        <f t="shared" si="10"/>
        <v>50</v>
      </c>
      <c r="L56" s="71"/>
      <c r="M56" s="72"/>
    </row>
    <row r="57" spans="1:13" ht="12" outlineLevel="2">
      <c r="A57" s="68">
        <v>6</v>
      </c>
      <c r="B57" s="64" t="s">
        <v>1237</v>
      </c>
      <c r="C57" s="64" t="s">
        <v>2086</v>
      </c>
      <c r="D57" s="70" t="s">
        <v>2087</v>
      </c>
      <c r="E57" s="63">
        <f aca="true" t="shared" si="11" ref="E57:E62">SUM(F57:J57)</f>
        <v>143</v>
      </c>
      <c r="F57" s="63">
        <v>143</v>
      </c>
      <c r="G57" s="71"/>
      <c r="H57" s="71"/>
      <c r="I57" s="71"/>
      <c r="J57" s="71"/>
      <c r="K57" s="71"/>
      <c r="L57" s="71"/>
      <c r="M57" s="72"/>
    </row>
    <row r="58" spans="1:13" ht="12" outlineLevel="2">
      <c r="A58" s="68">
        <v>6</v>
      </c>
      <c r="B58" s="64" t="s">
        <v>1237</v>
      </c>
      <c r="C58" s="64" t="s">
        <v>2084</v>
      </c>
      <c r="D58" s="70" t="s">
        <v>2088</v>
      </c>
      <c r="E58" s="63">
        <f t="shared" si="11"/>
        <v>25</v>
      </c>
      <c r="F58" s="63">
        <v>25</v>
      </c>
      <c r="G58" s="71"/>
      <c r="H58" s="71"/>
      <c r="I58" s="71"/>
      <c r="J58" s="71"/>
      <c r="K58" s="71"/>
      <c r="L58" s="71"/>
      <c r="M58" s="72"/>
    </row>
    <row r="59" spans="1:13" s="73" customFormat="1" ht="12" outlineLevel="2">
      <c r="A59" s="68">
        <v>6</v>
      </c>
      <c r="B59" s="64" t="s">
        <v>1237</v>
      </c>
      <c r="C59" s="64" t="s">
        <v>2085</v>
      </c>
      <c r="D59" s="70" t="s">
        <v>2131</v>
      </c>
      <c r="E59" s="63">
        <f t="shared" si="11"/>
        <v>30</v>
      </c>
      <c r="F59" s="71">
        <v>30</v>
      </c>
      <c r="G59" s="71">
        <v>0</v>
      </c>
      <c r="H59" s="71"/>
      <c r="I59" s="71">
        <v>0</v>
      </c>
      <c r="J59" s="71"/>
      <c r="K59" s="71">
        <v>0</v>
      </c>
      <c r="L59" s="71"/>
      <c r="M59" s="72" t="s">
        <v>2132</v>
      </c>
    </row>
    <row r="60" spans="1:13" s="73" customFormat="1" ht="12" outlineLevel="2">
      <c r="A60" s="68">
        <v>6</v>
      </c>
      <c r="B60" s="64" t="s">
        <v>1237</v>
      </c>
      <c r="C60" s="64" t="s">
        <v>2085</v>
      </c>
      <c r="D60" s="70" t="s">
        <v>2133</v>
      </c>
      <c r="E60" s="63">
        <f t="shared" si="11"/>
        <v>15</v>
      </c>
      <c r="F60" s="71">
        <v>15</v>
      </c>
      <c r="G60" s="71">
        <v>0</v>
      </c>
      <c r="H60" s="71"/>
      <c r="I60" s="71">
        <v>0</v>
      </c>
      <c r="J60" s="71"/>
      <c r="K60" s="71">
        <v>25</v>
      </c>
      <c r="L60" s="71"/>
      <c r="M60" s="72"/>
    </row>
    <row r="61" spans="1:13" s="73" customFormat="1" ht="12" outlineLevel="2">
      <c r="A61" s="68">
        <v>6</v>
      </c>
      <c r="B61" s="64" t="s">
        <v>1237</v>
      </c>
      <c r="C61" s="64" t="s">
        <v>2085</v>
      </c>
      <c r="D61" s="70" t="s">
        <v>2134</v>
      </c>
      <c r="E61" s="63">
        <f t="shared" si="11"/>
        <v>10</v>
      </c>
      <c r="F61" s="71">
        <v>10</v>
      </c>
      <c r="G61" s="71">
        <v>0</v>
      </c>
      <c r="H61" s="71"/>
      <c r="I61" s="71">
        <v>0</v>
      </c>
      <c r="J61" s="71"/>
      <c r="K61" s="71">
        <v>10</v>
      </c>
      <c r="L61" s="71"/>
      <c r="M61" s="72"/>
    </row>
    <row r="62" spans="1:13" s="73" customFormat="1" ht="12" outlineLevel="2">
      <c r="A62" s="68">
        <v>6</v>
      </c>
      <c r="B62" s="64" t="s">
        <v>1237</v>
      </c>
      <c r="C62" s="64" t="s">
        <v>2085</v>
      </c>
      <c r="D62" s="70" t="s">
        <v>2135</v>
      </c>
      <c r="E62" s="63">
        <f t="shared" si="11"/>
        <v>15</v>
      </c>
      <c r="F62" s="71">
        <v>15</v>
      </c>
      <c r="G62" s="71">
        <v>0</v>
      </c>
      <c r="H62" s="71"/>
      <c r="I62" s="71">
        <v>0</v>
      </c>
      <c r="J62" s="71"/>
      <c r="K62" s="71">
        <v>15</v>
      </c>
      <c r="L62" s="71"/>
      <c r="M62" s="72"/>
    </row>
    <row r="63" spans="1:13" s="73" customFormat="1" ht="12" outlineLevel="1">
      <c r="A63" s="64"/>
      <c r="B63" s="69" t="s">
        <v>640</v>
      </c>
      <c r="C63" s="64"/>
      <c r="D63" s="70"/>
      <c r="E63" s="63">
        <f aca="true" t="shared" si="12" ref="E63:K63">SUBTOTAL(9,E64:E70)</f>
        <v>793</v>
      </c>
      <c r="F63" s="63">
        <f t="shared" si="12"/>
        <v>647</v>
      </c>
      <c r="G63" s="71">
        <f t="shared" si="12"/>
        <v>146</v>
      </c>
      <c r="H63" s="71">
        <f t="shared" si="12"/>
        <v>0</v>
      </c>
      <c r="I63" s="71">
        <f t="shared" si="12"/>
        <v>0</v>
      </c>
      <c r="J63" s="71">
        <f t="shared" si="12"/>
        <v>0</v>
      </c>
      <c r="K63" s="71">
        <f t="shared" si="12"/>
        <v>0</v>
      </c>
      <c r="L63" s="71"/>
      <c r="M63" s="72"/>
    </row>
    <row r="64" spans="1:13" s="73" customFormat="1" ht="12" outlineLevel="2">
      <c r="A64" s="64">
        <v>7</v>
      </c>
      <c r="B64" s="64" t="s">
        <v>1238</v>
      </c>
      <c r="C64" s="64" t="s">
        <v>2086</v>
      </c>
      <c r="D64" s="70" t="s">
        <v>2087</v>
      </c>
      <c r="E64" s="63">
        <f aca="true" t="shared" si="13" ref="E64:E70">SUM(F64:J64)</f>
        <v>462</v>
      </c>
      <c r="F64" s="63">
        <v>462</v>
      </c>
      <c r="G64" s="71"/>
      <c r="H64" s="71"/>
      <c r="I64" s="71"/>
      <c r="J64" s="71"/>
      <c r="K64" s="71"/>
      <c r="L64" s="71"/>
      <c r="M64" s="72"/>
    </row>
    <row r="65" spans="1:13" s="73" customFormat="1" ht="12" outlineLevel="2">
      <c r="A65" s="64">
        <v>7</v>
      </c>
      <c r="B65" s="64" t="s">
        <v>1238</v>
      </c>
      <c r="C65" s="64" t="s">
        <v>2084</v>
      </c>
      <c r="D65" s="70" t="s">
        <v>2088</v>
      </c>
      <c r="E65" s="63">
        <f t="shared" si="13"/>
        <v>160</v>
      </c>
      <c r="F65" s="63">
        <v>160</v>
      </c>
      <c r="G65" s="71"/>
      <c r="H65" s="71"/>
      <c r="I65" s="71"/>
      <c r="J65" s="71"/>
      <c r="K65" s="71"/>
      <c r="L65" s="71"/>
      <c r="M65" s="72"/>
    </row>
    <row r="66" spans="1:13" ht="12" outlineLevel="2">
      <c r="A66" s="64">
        <v>7</v>
      </c>
      <c r="B66" s="64" t="s">
        <v>1238</v>
      </c>
      <c r="C66" s="64" t="s">
        <v>2085</v>
      </c>
      <c r="D66" s="70" t="s">
        <v>2136</v>
      </c>
      <c r="E66" s="63">
        <f t="shared" si="13"/>
        <v>106</v>
      </c>
      <c r="F66" s="71"/>
      <c r="G66" s="71">
        <v>106</v>
      </c>
      <c r="H66" s="71"/>
      <c r="I66" s="71">
        <v>0</v>
      </c>
      <c r="J66" s="71"/>
      <c r="K66" s="71">
        <v>0</v>
      </c>
      <c r="L66" s="71"/>
      <c r="M66" s="72"/>
    </row>
    <row r="67" spans="1:13" ht="12" outlineLevel="2">
      <c r="A67" s="64">
        <v>7</v>
      </c>
      <c r="B67" s="64" t="s">
        <v>1238</v>
      </c>
      <c r="C67" s="64" t="s">
        <v>2085</v>
      </c>
      <c r="D67" s="70" t="s">
        <v>2137</v>
      </c>
      <c r="E67" s="63">
        <f t="shared" si="13"/>
        <v>5</v>
      </c>
      <c r="F67" s="71">
        <v>5</v>
      </c>
      <c r="G67" s="71">
        <v>0</v>
      </c>
      <c r="H67" s="71"/>
      <c r="I67" s="71">
        <v>0</v>
      </c>
      <c r="J67" s="71"/>
      <c r="K67" s="71">
        <v>0</v>
      </c>
      <c r="L67" s="71"/>
      <c r="M67" s="72"/>
    </row>
    <row r="68" spans="1:13" ht="12" outlineLevel="2">
      <c r="A68" s="64">
        <v>7</v>
      </c>
      <c r="B68" s="64" t="s">
        <v>1238</v>
      </c>
      <c r="C68" s="64" t="s">
        <v>2085</v>
      </c>
      <c r="D68" s="70" t="s">
        <v>2138</v>
      </c>
      <c r="E68" s="63">
        <f t="shared" si="13"/>
        <v>4</v>
      </c>
      <c r="F68" s="71">
        <v>4</v>
      </c>
      <c r="G68" s="71">
        <v>0</v>
      </c>
      <c r="H68" s="71"/>
      <c r="I68" s="71">
        <v>0</v>
      </c>
      <c r="J68" s="71"/>
      <c r="K68" s="71">
        <v>0</v>
      </c>
      <c r="L68" s="71"/>
      <c r="M68" s="72"/>
    </row>
    <row r="69" spans="1:13" ht="12" outlineLevel="2">
      <c r="A69" s="64">
        <v>7</v>
      </c>
      <c r="B69" s="64" t="s">
        <v>1238</v>
      </c>
      <c r="C69" s="64" t="s">
        <v>2085</v>
      </c>
      <c r="D69" s="70" t="s">
        <v>2139</v>
      </c>
      <c r="E69" s="63">
        <f t="shared" si="13"/>
        <v>16</v>
      </c>
      <c r="F69" s="71">
        <v>16</v>
      </c>
      <c r="G69" s="71">
        <v>0</v>
      </c>
      <c r="H69" s="71"/>
      <c r="I69" s="71">
        <v>0</v>
      </c>
      <c r="J69" s="71"/>
      <c r="K69" s="71">
        <v>0</v>
      </c>
      <c r="L69" s="71"/>
      <c r="M69" s="72"/>
    </row>
    <row r="70" spans="1:13" ht="12" outlineLevel="2">
      <c r="A70" s="64">
        <v>7</v>
      </c>
      <c r="B70" s="64" t="s">
        <v>1238</v>
      </c>
      <c r="C70" s="64" t="s">
        <v>2085</v>
      </c>
      <c r="D70" s="70" t="s">
        <v>2140</v>
      </c>
      <c r="E70" s="63">
        <f t="shared" si="13"/>
        <v>40</v>
      </c>
      <c r="F70" s="71"/>
      <c r="G70" s="71">
        <v>40</v>
      </c>
      <c r="H70" s="71"/>
      <c r="I70" s="71">
        <v>0</v>
      </c>
      <c r="J70" s="71"/>
      <c r="K70" s="71">
        <v>0</v>
      </c>
      <c r="L70" s="71"/>
      <c r="M70" s="72"/>
    </row>
    <row r="71" spans="1:13" ht="12" outlineLevel="1">
      <c r="A71" s="68"/>
      <c r="B71" s="69" t="s">
        <v>647</v>
      </c>
      <c r="C71" s="64"/>
      <c r="D71" s="70"/>
      <c r="E71" s="63">
        <f aca="true" t="shared" si="14" ref="E71:K71">SUBTOTAL(9,E72:E75)</f>
        <v>204</v>
      </c>
      <c r="F71" s="63">
        <f t="shared" si="14"/>
        <v>204</v>
      </c>
      <c r="G71" s="71">
        <f t="shared" si="14"/>
        <v>0</v>
      </c>
      <c r="H71" s="71">
        <f t="shared" si="14"/>
        <v>0</v>
      </c>
      <c r="I71" s="71">
        <f t="shared" si="14"/>
        <v>0</v>
      </c>
      <c r="J71" s="71">
        <f t="shared" si="14"/>
        <v>0</v>
      </c>
      <c r="K71" s="71">
        <f t="shared" si="14"/>
        <v>15</v>
      </c>
      <c r="L71" s="71"/>
      <c r="M71" s="72"/>
    </row>
    <row r="72" spans="1:13" ht="12" outlineLevel="2">
      <c r="A72" s="68">
        <v>8</v>
      </c>
      <c r="B72" s="64" t="s">
        <v>1239</v>
      </c>
      <c r="C72" s="64" t="s">
        <v>2086</v>
      </c>
      <c r="D72" s="70" t="s">
        <v>2087</v>
      </c>
      <c r="E72" s="63">
        <f>SUM(F72:J72)</f>
        <v>168</v>
      </c>
      <c r="F72" s="63">
        <v>168</v>
      </c>
      <c r="G72" s="71"/>
      <c r="H72" s="71"/>
      <c r="I72" s="71"/>
      <c r="J72" s="71"/>
      <c r="K72" s="71"/>
      <c r="L72" s="71"/>
      <c r="M72" s="72"/>
    </row>
    <row r="73" spans="1:13" ht="12" outlineLevel="2">
      <c r="A73" s="68">
        <v>8</v>
      </c>
      <c r="B73" s="64" t="s">
        <v>1239</v>
      </c>
      <c r="C73" s="64" t="s">
        <v>2084</v>
      </c>
      <c r="D73" s="70" t="s">
        <v>2088</v>
      </c>
      <c r="E73" s="63">
        <f>SUM(F73:J73)</f>
        <v>21</v>
      </c>
      <c r="F73" s="63">
        <v>21</v>
      </c>
      <c r="G73" s="71"/>
      <c r="H73" s="71"/>
      <c r="I73" s="71"/>
      <c r="J73" s="71"/>
      <c r="K73" s="71"/>
      <c r="L73" s="71"/>
      <c r="M73" s="72"/>
    </row>
    <row r="74" spans="1:13" s="73" customFormat="1" ht="12" outlineLevel="2">
      <c r="A74" s="68">
        <v>8</v>
      </c>
      <c r="B74" s="64" t="s">
        <v>1239</v>
      </c>
      <c r="C74" s="64" t="s">
        <v>2085</v>
      </c>
      <c r="D74" s="70" t="s">
        <v>2141</v>
      </c>
      <c r="E74" s="63">
        <f>SUM(F74:J74)</f>
        <v>10</v>
      </c>
      <c r="F74" s="71">
        <v>10</v>
      </c>
      <c r="G74" s="71">
        <v>0</v>
      </c>
      <c r="H74" s="71"/>
      <c r="I74" s="71">
        <v>0</v>
      </c>
      <c r="J74" s="71"/>
      <c r="K74" s="71">
        <v>15</v>
      </c>
      <c r="L74" s="71"/>
      <c r="M74" s="72"/>
    </row>
    <row r="75" spans="1:13" s="73" customFormat="1" ht="12" outlineLevel="2">
      <c r="A75" s="68">
        <v>8</v>
      </c>
      <c r="B75" s="64" t="s">
        <v>1239</v>
      </c>
      <c r="C75" s="64" t="s">
        <v>2085</v>
      </c>
      <c r="D75" s="70" t="s">
        <v>2142</v>
      </c>
      <c r="E75" s="63">
        <f>SUM(F75:J75)</f>
        <v>5</v>
      </c>
      <c r="F75" s="71">
        <v>5</v>
      </c>
      <c r="G75" s="71">
        <v>0</v>
      </c>
      <c r="H75" s="71"/>
      <c r="I75" s="71">
        <v>0</v>
      </c>
      <c r="J75" s="71"/>
      <c r="K75" s="71">
        <v>0</v>
      </c>
      <c r="L75" s="71"/>
      <c r="M75" s="72" t="s">
        <v>2143</v>
      </c>
    </row>
    <row r="76" spans="1:13" s="73" customFormat="1" ht="12" outlineLevel="1">
      <c r="A76" s="64"/>
      <c r="B76" s="69" t="s">
        <v>652</v>
      </c>
      <c r="C76" s="64"/>
      <c r="D76" s="70"/>
      <c r="E76" s="63">
        <f aca="true" t="shared" si="15" ref="E76:K76">SUBTOTAL(9,E77:E79)</f>
        <v>170</v>
      </c>
      <c r="F76" s="63">
        <f t="shared" si="15"/>
        <v>170</v>
      </c>
      <c r="G76" s="76">
        <f t="shared" si="15"/>
        <v>0</v>
      </c>
      <c r="H76" s="76">
        <f t="shared" si="15"/>
        <v>0</v>
      </c>
      <c r="I76" s="76">
        <f t="shared" si="15"/>
        <v>0</v>
      </c>
      <c r="J76" s="76">
        <f t="shared" si="15"/>
        <v>0</v>
      </c>
      <c r="K76" s="76">
        <f t="shared" si="15"/>
        <v>30</v>
      </c>
      <c r="L76" s="76"/>
      <c r="M76" s="77"/>
    </row>
    <row r="77" spans="1:13" s="73" customFormat="1" ht="12" outlineLevel="2">
      <c r="A77" s="64">
        <v>9</v>
      </c>
      <c r="B77" s="64" t="s">
        <v>1240</v>
      </c>
      <c r="C77" s="64" t="s">
        <v>2086</v>
      </c>
      <c r="D77" s="70" t="s">
        <v>2087</v>
      </c>
      <c r="E77" s="63">
        <f>SUM(F77:J77)</f>
        <v>121</v>
      </c>
      <c r="F77" s="63">
        <v>121</v>
      </c>
      <c r="G77" s="76"/>
      <c r="H77" s="76"/>
      <c r="I77" s="76"/>
      <c r="J77" s="76"/>
      <c r="K77" s="76"/>
      <c r="L77" s="76"/>
      <c r="M77" s="77"/>
    </row>
    <row r="78" spans="1:13" s="73" customFormat="1" ht="12" outlineLevel="2">
      <c r="A78" s="64">
        <v>9</v>
      </c>
      <c r="B78" s="64" t="s">
        <v>1240</v>
      </c>
      <c r="C78" s="64" t="s">
        <v>2084</v>
      </c>
      <c r="D78" s="70" t="s">
        <v>2088</v>
      </c>
      <c r="E78" s="63">
        <f>SUM(F78:J78)</f>
        <v>19</v>
      </c>
      <c r="F78" s="63">
        <v>19</v>
      </c>
      <c r="G78" s="76"/>
      <c r="H78" s="76"/>
      <c r="I78" s="76"/>
      <c r="J78" s="76"/>
      <c r="K78" s="76"/>
      <c r="L78" s="76"/>
      <c r="M78" s="77"/>
    </row>
    <row r="79" spans="1:13" ht="12" outlineLevel="2">
      <c r="A79" s="64">
        <v>9</v>
      </c>
      <c r="B79" s="64" t="s">
        <v>1240</v>
      </c>
      <c r="C79" s="64" t="s">
        <v>2085</v>
      </c>
      <c r="D79" s="70" t="s">
        <v>2144</v>
      </c>
      <c r="E79" s="63">
        <f>SUM(F79:J79)</f>
        <v>30</v>
      </c>
      <c r="F79" s="71">
        <v>30</v>
      </c>
      <c r="G79" s="71">
        <v>0</v>
      </c>
      <c r="H79" s="71"/>
      <c r="I79" s="71">
        <v>0</v>
      </c>
      <c r="J79" s="71"/>
      <c r="K79" s="71">
        <v>30</v>
      </c>
      <c r="L79" s="71"/>
      <c r="M79" s="72"/>
    </row>
    <row r="80" spans="1:13" ht="12" outlineLevel="1">
      <c r="A80" s="64"/>
      <c r="B80" s="69" t="s">
        <v>655</v>
      </c>
      <c r="C80" s="64"/>
      <c r="D80" s="70"/>
      <c r="E80" s="63">
        <f aca="true" t="shared" si="16" ref="E80:K80">SUBTOTAL(9,E81:E83)</f>
        <v>241</v>
      </c>
      <c r="F80" s="63">
        <f t="shared" si="16"/>
        <v>241</v>
      </c>
      <c r="G80" s="76">
        <f t="shared" si="16"/>
        <v>0</v>
      </c>
      <c r="H80" s="76">
        <f t="shared" si="16"/>
        <v>0</v>
      </c>
      <c r="I80" s="76">
        <f t="shared" si="16"/>
        <v>0</v>
      </c>
      <c r="J80" s="76">
        <f t="shared" si="16"/>
        <v>0</v>
      </c>
      <c r="K80" s="76">
        <f t="shared" si="16"/>
        <v>20</v>
      </c>
      <c r="L80" s="76"/>
      <c r="M80" s="77"/>
    </row>
    <row r="81" spans="1:13" ht="12" outlineLevel="2">
      <c r="A81" s="64">
        <v>10</v>
      </c>
      <c r="B81" s="64" t="s">
        <v>1241</v>
      </c>
      <c r="C81" s="64" t="s">
        <v>2086</v>
      </c>
      <c r="D81" s="70" t="s">
        <v>2087</v>
      </c>
      <c r="E81" s="63">
        <f>SUM(F81:J81)</f>
        <v>192</v>
      </c>
      <c r="F81" s="63">
        <v>192</v>
      </c>
      <c r="G81" s="76"/>
      <c r="H81" s="76"/>
      <c r="I81" s="76"/>
      <c r="J81" s="76"/>
      <c r="K81" s="76"/>
      <c r="L81" s="76"/>
      <c r="M81" s="77"/>
    </row>
    <row r="82" spans="1:13" ht="12" outlineLevel="2">
      <c r="A82" s="64">
        <v>10</v>
      </c>
      <c r="B82" s="64" t="s">
        <v>1241</v>
      </c>
      <c r="C82" s="64" t="s">
        <v>2084</v>
      </c>
      <c r="D82" s="70" t="s">
        <v>2088</v>
      </c>
      <c r="E82" s="63">
        <f>SUM(F82:J82)</f>
        <v>19</v>
      </c>
      <c r="F82" s="63">
        <v>19</v>
      </c>
      <c r="G82" s="76"/>
      <c r="H82" s="76"/>
      <c r="I82" s="76"/>
      <c r="J82" s="76"/>
      <c r="K82" s="76"/>
      <c r="L82" s="76"/>
      <c r="M82" s="77"/>
    </row>
    <row r="83" spans="1:13" ht="12" outlineLevel="2">
      <c r="A83" s="64">
        <v>10</v>
      </c>
      <c r="B83" s="64" t="s">
        <v>1241</v>
      </c>
      <c r="C83" s="64" t="s">
        <v>2085</v>
      </c>
      <c r="D83" s="74" t="s">
        <v>2145</v>
      </c>
      <c r="E83" s="63">
        <f>SUM(F83:J83)</f>
        <v>30</v>
      </c>
      <c r="F83" s="71">
        <v>30</v>
      </c>
      <c r="G83" s="71">
        <v>0</v>
      </c>
      <c r="H83" s="71"/>
      <c r="I83" s="71">
        <v>0</v>
      </c>
      <c r="J83" s="71"/>
      <c r="K83" s="71">
        <v>20</v>
      </c>
      <c r="L83" s="71"/>
      <c r="M83" s="72"/>
    </row>
    <row r="84" spans="1:13" ht="12" outlineLevel="1">
      <c r="A84" s="68"/>
      <c r="B84" s="69" t="s">
        <v>658</v>
      </c>
      <c r="C84" s="64"/>
      <c r="D84" s="70"/>
      <c r="E84" s="63">
        <f aca="true" t="shared" si="17" ref="E84:K84">SUBTOTAL(9,E85:E90)</f>
        <v>677</v>
      </c>
      <c r="F84" s="63">
        <f t="shared" si="17"/>
        <v>619</v>
      </c>
      <c r="G84" s="71">
        <f t="shared" si="17"/>
        <v>58</v>
      </c>
      <c r="H84" s="71">
        <f t="shared" si="17"/>
        <v>0</v>
      </c>
      <c r="I84" s="71">
        <f t="shared" si="17"/>
        <v>0</v>
      </c>
      <c r="J84" s="71">
        <f t="shared" si="17"/>
        <v>0</v>
      </c>
      <c r="K84" s="71">
        <f t="shared" si="17"/>
        <v>0</v>
      </c>
      <c r="L84" s="71"/>
      <c r="M84" s="72"/>
    </row>
    <row r="85" spans="1:13" ht="12" outlineLevel="2">
      <c r="A85" s="68">
        <v>11</v>
      </c>
      <c r="B85" s="64" t="s">
        <v>1242</v>
      </c>
      <c r="C85" s="64" t="s">
        <v>2086</v>
      </c>
      <c r="D85" s="70" t="s">
        <v>2087</v>
      </c>
      <c r="E85" s="63">
        <f aca="true" t="shared" si="18" ref="E85:E90">SUM(F85:J85)</f>
        <v>476</v>
      </c>
      <c r="F85" s="63">
        <v>476</v>
      </c>
      <c r="G85" s="71"/>
      <c r="H85" s="71"/>
      <c r="I85" s="71"/>
      <c r="J85" s="71"/>
      <c r="K85" s="71"/>
      <c r="L85" s="71"/>
      <c r="M85" s="72"/>
    </row>
    <row r="86" spans="1:13" ht="12" outlineLevel="2">
      <c r="A86" s="68">
        <v>11</v>
      </c>
      <c r="B86" s="64" t="s">
        <v>1242</v>
      </c>
      <c r="C86" s="64" t="s">
        <v>2084</v>
      </c>
      <c r="D86" s="70" t="s">
        <v>2088</v>
      </c>
      <c r="E86" s="63">
        <f t="shared" si="18"/>
        <v>114</v>
      </c>
      <c r="F86" s="63">
        <v>114</v>
      </c>
      <c r="G86" s="71"/>
      <c r="H86" s="71"/>
      <c r="I86" s="71"/>
      <c r="J86" s="71"/>
      <c r="K86" s="71"/>
      <c r="L86" s="71"/>
      <c r="M86" s="72"/>
    </row>
    <row r="87" spans="1:13" ht="12" outlineLevel="2">
      <c r="A87" s="68">
        <v>11</v>
      </c>
      <c r="B87" s="64" t="s">
        <v>1242</v>
      </c>
      <c r="C87" s="64" t="s">
        <v>2086</v>
      </c>
      <c r="D87" s="74" t="s">
        <v>2146</v>
      </c>
      <c r="E87" s="63">
        <f t="shared" si="18"/>
        <v>20</v>
      </c>
      <c r="F87" s="71">
        <v>20</v>
      </c>
      <c r="G87" s="71">
        <v>0</v>
      </c>
      <c r="H87" s="71"/>
      <c r="I87" s="71">
        <v>0</v>
      </c>
      <c r="J87" s="71"/>
      <c r="K87" s="71">
        <v>0</v>
      </c>
      <c r="L87" s="71"/>
      <c r="M87" s="72"/>
    </row>
    <row r="88" spans="1:13" ht="12" outlineLevel="2">
      <c r="A88" s="68">
        <v>11</v>
      </c>
      <c r="B88" s="64" t="s">
        <v>1242</v>
      </c>
      <c r="C88" s="64" t="s">
        <v>2086</v>
      </c>
      <c r="D88" s="74" t="s">
        <v>2147</v>
      </c>
      <c r="E88" s="63">
        <f t="shared" si="18"/>
        <v>9</v>
      </c>
      <c r="F88" s="71">
        <v>9</v>
      </c>
      <c r="G88" s="71">
        <v>0</v>
      </c>
      <c r="H88" s="71"/>
      <c r="I88" s="71">
        <v>0</v>
      </c>
      <c r="J88" s="71"/>
      <c r="K88" s="71">
        <v>0</v>
      </c>
      <c r="L88" s="71"/>
      <c r="M88" s="72"/>
    </row>
    <row r="89" spans="1:13" s="73" customFormat="1" ht="12" outlineLevel="2">
      <c r="A89" s="68">
        <v>11</v>
      </c>
      <c r="B89" s="64" t="s">
        <v>1242</v>
      </c>
      <c r="C89" s="64" t="s">
        <v>2086</v>
      </c>
      <c r="D89" s="74" t="s">
        <v>2148</v>
      </c>
      <c r="E89" s="63">
        <f t="shared" si="18"/>
        <v>38</v>
      </c>
      <c r="F89" s="71">
        <v>0</v>
      </c>
      <c r="G89" s="71">
        <v>38</v>
      </c>
      <c r="H89" s="71"/>
      <c r="I89" s="71">
        <v>0</v>
      </c>
      <c r="J89" s="71"/>
      <c r="K89" s="71">
        <v>0</v>
      </c>
      <c r="L89" s="71"/>
      <c r="M89" s="72"/>
    </row>
    <row r="90" spans="1:13" s="73" customFormat="1" ht="12" outlineLevel="2">
      <c r="A90" s="68">
        <v>11</v>
      </c>
      <c r="B90" s="64" t="s">
        <v>1242</v>
      </c>
      <c r="C90" s="64" t="s">
        <v>2086</v>
      </c>
      <c r="D90" s="74" t="s">
        <v>2149</v>
      </c>
      <c r="E90" s="63">
        <f t="shared" si="18"/>
        <v>20</v>
      </c>
      <c r="F90" s="71">
        <v>0</v>
      </c>
      <c r="G90" s="71">
        <v>20</v>
      </c>
      <c r="H90" s="71"/>
      <c r="I90" s="71">
        <v>0</v>
      </c>
      <c r="J90" s="71"/>
      <c r="K90" s="71">
        <v>0</v>
      </c>
      <c r="L90" s="71"/>
      <c r="M90" s="72"/>
    </row>
    <row r="91" spans="1:13" s="73" customFormat="1" ht="12" outlineLevel="1">
      <c r="A91" s="68"/>
      <c r="B91" s="69" t="s">
        <v>664</v>
      </c>
      <c r="C91" s="64"/>
      <c r="D91" s="70"/>
      <c r="E91" s="63">
        <f aca="true" t="shared" si="19" ref="E91:K91">SUBTOTAL(9,E92:E93)</f>
        <v>30</v>
      </c>
      <c r="F91" s="71">
        <f t="shared" si="19"/>
        <v>30</v>
      </c>
      <c r="G91" s="71">
        <f t="shared" si="19"/>
        <v>0</v>
      </c>
      <c r="H91" s="71">
        <f t="shared" si="19"/>
        <v>0</v>
      </c>
      <c r="I91" s="71">
        <f t="shared" si="19"/>
        <v>0</v>
      </c>
      <c r="J91" s="71">
        <f t="shared" si="19"/>
        <v>0</v>
      </c>
      <c r="K91" s="71">
        <f t="shared" si="19"/>
        <v>30</v>
      </c>
      <c r="L91" s="71"/>
      <c r="M91" s="72"/>
    </row>
    <row r="92" spans="1:13" s="73" customFormat="1" ht="12" outlineLevel="2">
      <c r="A92" s="68">
        <v>12</v>
      </c>
      <c r="B92" s="64" t="s">
        <v>1243</v>
      </c>
      <c r="C92" s="64" t="s">
        <v>2085</v>
      </c>
      <c r="D92" s="70" t="s">
        <v>2150</v>
      </c>
      <c r="E92" s="63">
        <f>SUM(F92:J92)</f>
        <v>10</v>
      </c>
      <c r="F92" s="71">
        <v>10</v>
      </c>
      <c r="G92" s="71">
        <v>0</v>
      </c>
      <c r="H92" s="71"/>
      <c r="I92" s="71">
        <v>0</v>
      </c>
      <c r="J92" s="71"/>
      <c r="K92" s="71">
        <v>10</v>
      </c>
      <c r="L92" s="71"/>
      <c r="M92" s="72"/>
    </row>
    <row r="93" spans="1:13" s="73" customFormat="1" ht="12" outlineLevel="2">
      <c r="A93" s="68">
        <v>12</v>
      </c>
      <c r="B93" s="64" t="s">
        <v>1243</v>
      </c>
      <c r="C93" s="64" t="s">
        <v>2085</v>
      </c>
      <c r="D93" s="70" t="s">
        <v>2151</v>
      </c>
      <c r="E93" s="63">
        <f>SUM(F93:J93)</f>
        <v>20</v>
      </c>
      <c r="F93" s="71">
        <v>20</v>
      </c>
      <c r="G93" s="71">
        <v>0</v>
      </c>
      <c r="H93" s="71"/>
      <c r="I93" s="71">
        <v>0</v>
      </c>
      <c r="J93" s="71"/>
      <c r="K93" s="71">
        <v>20</v>
      </c>
      <c r="L93" s="71"/>
      <c r="M93" s="72"/>
    </row>
    <row r="94" spans="1:13" ht="12" outlineLevel="1">
      <c r="A94" s="64"/>
      <c r="B94" s="69" t="s">
        <v>668</v>
      </c>
      <c r="C94" s="64"/>
      <c r="D94" s="70"/>
      <c r="E94" s="63">
        <f aca="true" t="shared" si="20" ref="E94:K94">SUBTOTAL(9,E95:E95)</f>
        <v>16</v>
      </c>
      <c r="F94" s="71">
        <f t="shared" si="20"/>
        <v>16</v>
      </c>
      <c r="G94" s="71">
        <f t="shared" si="20"/>
        <v>0</v>
      </c>
      <c r="H94" s="71">
        <f t="shared" si="20"/>
        <v>0</v>
      </c>
      <c r="I94" s="71">
        <f t="shared" si="20"/>
        <v>0</v>
      </c>
      <c r="J94" s="71">
        <f t="shared" si="20"/>
        <v>0</v>
      </c>
      <c r="K94" s="71">
        <f t="shared" si="20"/>
        <v>16</v>
      </c>
      <c r="L94" s="71"/>
      <c r="M94" s="72"/>
    </row>
    <row r="95" spans="1:13" ht="12" outlineLevel="2">
      <c r="A95" s="64">
        <v>13</v>
      </c>
      <c r="B95" s="64" t="s">
        <v>1244</v>
      </c>
      <c r="C95" s="64" t="s">
        <v>2085</v>
      </c>
      <c r="D95" s="70" t="s">
        <v>2152</v>
      </c>
      <c r="E95" s="63">
        <f>SUM(F95:J95)</f>
        <v>16</v>
      </c>
      <c r="F95" s="71">
        <v>16</v>
      </c>
      <c r="G95" s="71">
        <v>0</v>
      </c>
      <c r="H95" s="71"/>
      <c r="I95" s="71">
        <v>0</v>
      </c>
      <c r="J95" s="71"/>
      <c r="K95" s="71">
        <v>16</v>
      </c>
      <c r="L95" s="71"/>
      <c r="M95" s="72"/>
    </row>
    <row r="96" spans="1:13" ht="12" outlineLevel="1">
      <c r="A96" s="64"/>
      <c r="B96" s="69" t="s">
        <v>671</v>
      </c>
      <c r="C96" s="64"/>
      <c r="D96" s="70"/>
      <c r="E96" s="63">
        <f aca="true" t="shared" si="21" ref="E96:K96">SUBTOTAL(9,E97:E100)</f>
        <v>559</v>
      </c>
      <c r="F96" s="63">
        <f t="shared" si="21"/>
        <v>559</v>
      </c>
      <c r="G96" s="71">
        <f t="shared" si="21"/>
        <v>0</v>
      </c>
      <c r="H96" s="71">
        <f t="shared" si="21"/>
        <v>0</v>
      </c>
      <c r="I96" s="71">
        <f t="shared" si="21"/>
        <v>0</v>
      </c>
      <c r="J96" s="71">
        <f t="shared" si="21"/>
        <v>0</v>
      </c>
      <c r="K96" s="71">
        <f t="shared" si="21"/>
        <v>0</v>
      </c>
      <c r="L96" s="71"/>
      <c r="M96" s="72"/>
    </row>
    <row r="97" spans="1:13" ht="12" outlineLevel="2">
      <c r="A97" s="64">
        <v>14</v>
      </c>
      <c r="B97" s="64" t="s">
        <v>1245</v>
      </c>
      <c r="C97" s="64" t="s">
        <v>2086</v>
      </c>
      <c r="D97" s="70" t="s">
        <v>2087</v>
      </c>
      <c r="E97" s="63">
        <f>SUM(F97:J97)</f>
        <v>496</v>
      </c>
      <c r="F97" s="63">
        <v>496</v>
      </c>
      <c r="G97" s="71"/>
      <c r="H97" s="71"/>
      <c r="I97" s="71"/>
      <c r="J97" s="71"/>
      <c r="K97" s="71"/>
      <c r="L97" s="71"/>
      <c r="M97" s="72"/>
    </row>
    <row r="98" spans="1:13" ht="12" outlineLevel="2">
      <c r="A98" s="64">
        <v>14</v>
      </c>
      <c r="B98" s="64" t="s">
        <v>1245</v>
      </c>
      <c r="C98" s="64" t="s">
        <v>2086</v>
      </c>
      <c r="D98" s="74" t="s">
        <v>2153</v>
      </c>
      <c r="E98" s="63">
        <f>SUM(F98:J98)</f>
        <v>23</v>
      </c>
      <c r="F98" s="63">
        <v>23</v>
      </c>
      <c r="G98" s="71"/>
      <c r="H98" s="71"/>
      <c r="I98" s="71"/>
      <c r="J98" s="71"/>
      <c r="K98" s="71"/>
      <c r="L98" s="71"/>
      <c r="M98" s="72"/>
    </row>
    <row r="99" spans="1:13" ht="12" outlineLevel="2">
      <c r="A99" s="64">
        <v>14</v>
      </c>
      <c r="B99" s="64" t="s">
        <v>1245</v>
      </c>
      <c r="C99" s="64" t="s">
        <v>2086</v>
      </c>
      <c r="D99" s="74" t="s">
        <v>2154</v>
      </c>
      <c r="E99" s="63">
        <f>SUM(F99:J99)</f>
        <v>13</v>
      </c>
      <c r="F99" s="71">
        <v>13</v>
      </c>
      <c r="G99" s="71">
        <v>0</v>
      </c>
      <c r="H99" s="71"/>
      <c r="I99" s="71">
        <v>0</v>
      </c>
      <c r="J99" s="71"/>
      <c r="K99" s="71">
        <v>0</v>
      </c>
      <c r="L99" s="71"/>
      <c r="M99" s="72"/>
    </row>
    <row r="100" spans="1:13" ht="12" outlineLevel="2">
      <c r="A100" s="64">
        <v>14</v>
      </c>
      <c r="B100" s="64" t="s">
        <v>1245</v>
      </c>
      <c r="C100" s="64" t="s">
        <v>2084</v>
      </c>
      <c r="D100" s="70" t="s">
        <v>2155</v>
      </c>
      <c r="E100" s="63">
        <f>SUM(F100:J100)</f>
        <v>27</v>
      </c>
      <c r="F100" s="63">
        <v>27</v>
      </c>
      <c r="G100" s="71"/>
      <c r="H100" s="71"/>
      <c r="I100" s="71"/>
      <c r="J100" s="71"/>
      <c r="K100" s="71"/>
      <c r="L100" s="71"/>
      <c r="M100" s="72"/>
    </row>
    <row r="101" spans="1:13" ht="12" outlineLevel="1">
      <c r="A101" s="64"/>
      <c r="B101" s="69" t="s">
        <v>676</v>
      </c>
      <c r="C101" s="64"/>
      <c r="D101" s="70"/>
      <c r="E101" s="63">
        <f aca="true" t="shared" si="22" ref="E101:K101">SUBTOTAL(9,E102:E104)</f>
        <v>131</v>
      </c>
      <c r="F101" s="63">
        <f t="shared" si="22"/>
        <v>131</v>
      </c>
      <c r="G101" s="71">
        <f t="shared" si="22"/>
        <v>0</v>
      </c>
      <c r="H101" s="71">
        <f t="shared" si="22"/>
        <v>0</v>
      </c>
      <c r="I101" s="71">
        <f t="shared" si="22"/>
        <v>0</v>
      </c>
      <c r="J101" s="71">
        <f t="shared" si="22"/>
        <v>0</v>
      </c>
      <c r="K101" s="71">
        <f t="shared" si="22"/>
        <v>20</v>
      </c>
      <c r="L101" s="71"/>
      <c r="M101" s="72"/>
    </row>
    <row r="102" spans="1:13" ht="12" outlineLevel="2">
      <c r="A102" s="64">
        <v>15</v>
      </c>
      <c r="B102" s="64" t="s">
        <v>1246</v>
      </c>
      <c r="C102" s="64" t="s">
        <v>2086</v>
      </c>
      <c r="D102" s="70" t="s">
        <v>2087</v>
      </c>
      <c r="E102" s="63">
        <f>SUM(F102:J102)</f>
        <v>85</v>
      </c>
      <c r="F102" s="63">
        <v>85</v>
      </c>
      <c r="G102" s="71"/>
      <c r="H102" s="71"/>
      <c r="I102" s="71"/>
      <c r="J102" s="71"/>
      <c r="K102" s="71"/>
      <c r="L102" s="71"/>
      <c r="M102" s="72"/>
    </row>
    <row r="103" spans="1:13" ht="12" outlineLevel="2">
      <c r="A103" s="64">
        <v>15</v>
      </c>
      <c r="B103" s="64" t="s">
        <v>1246</v>
      </c>
      <c r="C103" s="64" t="s">
        <v>2084</v>
      </c>
      <c r="D103" s="70" t="s">
        <v>2088</v>
      </c>
      <c r="E103" s="63">
        <f>SUM(F103:J103)</f>
        <v>26</v>
      </c>
      <c r="F103" s="63">
        <v>26</v>
      </c>
      <c r="G103" s="71"/>
      <c r="H103" s="71"/>
      <c r="I103" s="71"/>
      <c r="J103" s="71"/>
      <c r="K103" s="71"/>
      <c r="L103" s="71"/>
      <c r="M103" s="72"/>
    </row>
    <row r="104" spans="1:13" ht="12" outlineLevel="2">
      <c r="A104" s="64">
        <v>15</v>
      </c>
      <c r="B104" s="64" t="s">
        <v>1246</v>
      </c>
      <c r="C104" s="64" t="s">
        <v>2085</v>
      </c>
      <c r="D104" s="74" t="s">
        <v>2156</v>
      </c>
      <c r="E104" s="63">
        <f>SUM(F104:J104)</f>
        <v>20</v>
      </c>
      <c r="F104" s="71">
        <v>20</v>
      </c>
      <c r="G104" s="71">
        <v>0</v>
      </c>
      <c r="H104" s="71"/>
      <c r="I104" s="71">
        <v>0</v>
      </c>
      <c r="J104" s="71"/>
      <c r="K104" s="71">
        <v>20</v>
      </c>
      <c r="L104" s="71"/>
      <c r="M104" s="72"/>
    </row>
    <row r="105" spans="1:13" ht="12" outlineLevel="1">
      <c r="A105" s="68"/>
      <c r="B105" s="69" t="s">
        <v>679</v>
      </c>
      <c r="C105" s="64"/>
      <c r="D105" s="70"/>
      <c r="E105" s="63">
        <f aca="true" t="shared" si="23" ref="E105:K105">SUBTOTAL(9,E106:E110)</f>
        <v>327</v>
      </c>
      <c r="F105" s="63">
        <f t="shared" si="23"/>
        <v>322</v>
      </c>
      <c r="G105" s="78">
        <f t="shared" si="23"/>
        <v>5</v>
      </c>
      <c r="H105" s="78">
        <f t="shared" si="23"/>
        <v>0</v>
      </c>
      <c r="I105" s="78">
        <f t="shared" si="23"/>
        <v>0</v>
      </c>
      <c r="J105" s="78">
        <f t="shared" si="23"/>
        <v>0</v>
      </c>
      <c r="K105" s="78">
        <f t="shared" si="23"/>
        <v>0</v>
      </c>
      <c r="L105" s="78"/>
      <c r="M105" s="77"/>
    </row>
    <row r="106" spans="1:13" ht="12" outlineLevel="2">
      <c r="A106" s="68">
        <v>16</v>
      </c>
      <c r="B106" s="64" t="s">
        <v>1247</v>
      </c>
      <c r="C106" s="64" t="s">
        <v>2086</v>
      </c>
      <c r="D106" s="70" t="s">
        <v>2087</v>
      </c>
      <c r="E106" s="63">
        <f>SUM(F106:J106)</f>
        <v>232</v>
      </c>
      <c r="F106" s="63">
        <v>232</v>
      </c>
      <c r="G106" s="78"/>
      <c r="H106" s="78"/>
      <c r="I106" s="78"/>
      <c r="J106" s="78"/>
      <c r="K106" s="78"/>
      <c r="L106" s="78"/>
      <c r="M106" s="77"/>
    </row>
    <row r="107" spans="1:13" ht="12" outlineLevel="2">
      <c r="A107" s="68">
        <v>16</v>
      </c>
      <c r="B107" s="64" t="s">
        <v>1247</v>
      </c>
      <c r="C107" s="64" t="s">
        <v>2084</v>
      </c>
      <c r="D107" s="70" t="s">
        <v>2088</v>
      </c>
      <c r="E107" s="63">
        <f>SUM(F107:J107)</f>
        <v>26</v>
      </c>
      <c r="F107" s="63">
        <v>26</v>
      </c>
      <c r="G107" s="78"/>
      <c r="H107" s="78"/>
      <c r="I107" s="78"/>
      <c r="J107" s="78"/>
      <c r="K107" s="78"/>
      <c r="L107" s="78"/>
      <c r="M107" s="77"/>
    </row>
    <row r="108" spans="1:13" s="73" customFormat="1" ht="12" outlineLevel="2">
      <c r="A108" s="68">
        <v>16</v>
      </c>
      <c r="B108" s="64" t="s">
        <v>1247</v>
      </c>
      <c r="C108" s="64" t="s">
        <v>2086</v>
      </c>
      <c r="D108" s="74" t="s">
        <v>2157</v>
      </c>
      <c r="E108" s="63">
        <f>SUM(F108:J108)</f>
        <v>20</v>
      </c>
      <c r="F108" s="71">
        <v>15</v>
      </c>
      <c r="G108" s="71">
        <v>5</v>
      </c>
      <c r="H108" s="71"/>
      <c r="I108" s="71">
        <v>0</v>
      </c>
      <c r="J108" s="71"/>
      <c r="K108" s="71">
        <v>0</v>
      </c>
      <c r="L108" s="71"/>
      <c r="M108" s="72"/>
    </row>
    <row r="109" spans="1:13" s="73" customFormat="1" ht="12" outlineLevel="2">
      <c r="A109" s="68">
        <v>16</v>
      </c>
      <c r="B109" s="64" t="s">
        <v>1247</v>
      </c>
      <c r="C109" s="64" t="s">
        <v>2086</v>
      </c>
      <c r="D109" s="74" t="s">
        <v>2158</v>
      </c>
      <c r="E109" s="63">
        <f>SUM(F109:J109)</f>
        <v>41</v>
      </c>
      <c r="F109" s="71">
        <v>41</v>
      </c>
      <c r="G109" s="71">
        <v>0</v>
      </c>
      <c r="H109" s="71"/>
      <c r="I109" s="71">
        <v>0</v>
      </c>
      <c r="J109" s="71"/>
      <c r="K109" s="71">
        <v>0</v>
      </c>
      <c r="L109" s="71"/>
      <c r="M109" s="72"/>
    </row>
    <row r="110" spans="1:13" s="73" customFormat="1" ht="12" outlineLevel="2">
      <c r="A110" s="68">
        <v>16</v>
      </c>
      <c r="B110" s="64" t="s">
        <v>1247</v>
      </c>
      <c r="C110" s="64" t="s">
        <v>2086</v>
      </c>
      <c r="D110" s="74" t="s">
        <v>2159</v>
      </c>
      <c r="E110" s="63">
        <f>SUM(F110:J110)</f>
        <v>8</v>
      </c>
      <c r="F110" s="71">
        <v>8</v>
      </c>
      <c r="G110" s="71">
        <v>0</v>
      </c>
      <c r="H110" s="71"/>
      <c r="I110" s="71">
        <v>0</v>
      </c>
      <c r="J110" s="71"/>
      <c r="K110" s="71">
        <v>0</v>
      </c>
      <c r="L110" s="71"/>
      <c r="M110" s="72"/>
    </row>
    <row r="111" spans="1:13" s="73" customFormat="1" ht="12" outlineLevel="1">
      <c r="A111" s="64"/>
      <c r="B111" s="69" t="s">
        <v>684</v>
      </c>
      <c r="C111" s="64"/>
      <c r="D111" s="70"/>
      <c r="E111" s="63">
        <f aca="true" t="shared" si="24" ref="E111:K111">SUBTOTAL(9,E112:E118)</f>
        <v>1253</v>
      </c>
      <c r="F111" s="63">
        <f t="shared" si="24"/>
        <v>315</v>
      </c>
      <c r="G111" s="71">
        <f t="shared" si="24"/>
        <v>188</v>
      </c>
      <c r="H111" s="71">
        <f t="shared" si="24"/>
        <v>750</v>
      </c>
      <c r="I111" s="71">
        <f t="shared" si="24"/>
        <v>0</v>
      </c>
      <c r="J111" s="71">
        <f t="shared" si="24"/>
        <v>0</v>
      </c>
      <c r="K111" s="71">
        <f t="shared" si="24"/>
        <v>118</v>
      </c>
      <c r="L111" s="71"/>
      <c r="M111" s="72"/>
    </row>
    <row r="112" spans="1:13" s="73" customFormat="1" ht="12" outlineLevel="2">
      <c r="A112" s="64">
        <v>17</v>
      </c>
      <c r="B112" s="64" t="s">
        <v>1248</v>
      </c>
      <c r="C112" s="64" t="s">
        <v>2086</v>
      </c>
      <c r="D112" s="70" t="s">
        <v>2087</v>
      </c>
      <c r="E112" s="63">
        <f aca="true" t="shared" si="25" ref="E112:E118">SUM(F112:J112)</f>
        <v>186</v>
      </c>
      <c r="F112" s="63">
        <v>186</v>
      </c>
      <c r="G112" s="71"/>
      <c r="H112" s="71"/>
      <c r="I112" s="71"/>
      <c r="J112" s="71"/>
      <c r="K112" s="71"/>
      <c r="L112" s="71"/>
      <c r="M112" s="72"/>
    </row>
    <row r="113" spans="1:13" s="73" customFormat="1" ht="12" outlineLevel="2">
      <c r="A113" s="64">
        <v>17</v>
      </c>
      <c r="B113" s="64" t="s">
        <v>1248</v>
      </c>
      <c r="C113" s="64" t="s">
        <v>2084</v>
      </c>
      <c r="D113" s="70" t="s">
        <v>2088</v>
      </c>
      <c r="E113" s="63">
        <f t="shared" si="25"/>
        <v>18</v>
      </c>
      <c r="F113" s="63">
        <v>18</v>
      </c>
      <c r="G113" s="71"/>
      <c r="H113" s="71"/>
      <c r="I113" s="71"/>
      <c r="J113" s="71"/>
      <c r="K113" s="71"/>
      <c r="L113" s="71"/>
      <c r="M113" s="72"/>
    </row>
    <row r="114" spans="1:13" ht="12" outlineLevel="2">
      <c r="A114" s="64">
        <v>17</v>
      </c>
      <c r="B114" s="64" t="s">
        <v>1248</v>
      </c>
      <c r="C114" s="64" t="s">
        <v>2086</v>
      </c>
      <c r="D114" s="70" t="s">
        <v>2160</v>
      </c>
      <c r="E114" s="63">
        <f t="shared" si="25"/>
        <v>13</v>
      </c>
      <c r="F114" s="71">
        <v>13</v>
      </c>
      <c r="G114" s="71">
        <v>0</v>
      </c>
      <c r="H114" s="71"/>
      <c r="I114" s="71">
        <v>0</v>
      </c>
      <c r="J114" s="71"/>
      <c r="K114" s="71">
        <v>13</v>
      </c>
      <c r="L114" s="71"/>
      <c r="M114" s="72"/>
    </row>
    <row r="115" spans="1:13" ht="12" outlineLevel="2">
      <c r="A115" s="64">
        <v>17</v>
      </c>
      <c r="B115" s="64" t="s">
        <v>1248</v>
      </c>
      <c r="C115" s="64" t="s">
        <v>2085</v>
      </c>
      <c r="D115" s="70" t="s">
        <v>2161</v>
      </c>
      <c r="E115" s="63">
        <f t="shared" si="25"/>
        <v>10</v>
      </c>
      <c r="F115" s="71">
        <v>10</v>
      </c>
      <c r="G115" s="71">
        <v>0</v>
      </c>
      <c r="H115" s="71"/>
      <c r="I115" s="71">
        <v>0</v>
      </c>
      <c r="J115" s="71"/>
      <c r="K115" s="71">
        <v>10</v>
      </c>
      <c r="L115" s="71"/>
      <c r="M115" s="72"/>
    </row>
    <row r="116" spans="1:13" ht="12" outlineLevel="2">
      <c r="A116" s="64">
        <v>17</v>
      </c>
      <c r="B116" s="64" t="s">
        <v>1248</v>
      </c>
      <c r="C116" s="64" t="s">
        <v>2085</v>
      </c>
      <c r="D116" s="70" t="s">
        <v>2162</v>
      </c>
      <c r="E116" s="63">
        <f t="shared" si="25"/>
        <v>88</v>
      </c>
      <c r="F116" s="71">
        <v>88</v>
      </c>
      <c r="G116" s="71">
        <v>0</v>
      </c>
      <c r="H116" s="71"/>
      <c r="I116" s="71">
        <v>0</v>
      </c>
      <c r="J116" s="71"/>
      <c r="K116" s="71">
        <v>95</v>
      </c>
      <c r="L116" s="71"/>
      <c r="M116" s="72"/>
    </row>
    <row r="117" spans="1:13" ht="12" outlineLevel="2">
      <c r="A117" s="64">
        <v>17</v>
      </c>
      <c r="B117" s="64" t="s">
        <v>1248</v>
      </c>
      <c r="C117" s="64" t="s">
        <v>2085</v>
      </c>
      <c r="D117" s="70" t="s">
        <v>2163</v>
      </c>
      <c r="E117" s="63">
        <f t="shared" si="25"/>
        <v>750</v>
      </c>
      <c r="F117" s="71">
        <v>0</v>
      </c>
      <c r="G117" s="71"/>
      <c r="H117" s="71">
        <v>750</v>
      </c>
      <c r="I117" s="71">
        <v>0</v>
      </c>
      <c r="J117" s="71"/>
      <c r="K117" s="71">
        <v>0</v>
      </c>
      <c r="L117" s="71"/>
      <c r="M117" s="72"/>
    </row>
    <row r="118" spans="1:13" ht="24" outlineLevel="2">
      <c r="A118" s="64">
        <v>17</v>
      </c>
      <c r="B118" s="64" t="s">
        <v>1248</v>
      </c>
      <c r="C118" s="64" t="s">
        <v>2085</v>
      </c>
      <c r="D118" s="70" t="s">
        <v>2164</v>
      </c>
      <c r="E118" s="63">
        <f t="shared" si="25"/>
        <v>188</v>
      </c>
      <c r="F118" s="71">
        <v>0</v>
      </c>
      <c r="G118" s="71">
        <v>188</v>
      </c>
      <c r="H118" s="71"/>
      <c r="I118" s="71">
        <v>0</v>
      </c>
      <c r="J118" s="71"/>
      <c r="K118" s="71">
        <v>0</v>
      </c>
      <c r="L118" s="71"/>
      <c r="M118" s="72" t="s">
        <v>2165</v>
      </c>
    </row>
    <row r="119" spans="1:13" ht="12" outlineLevel="1">
      <c r="A119" s="64"/>
      <c r="B119" s="69" t="s">
        <v>692</v>
      </c>
      <c r="C119" s="64"/>
      <c r="D119" s="70"/>
      <c r="E119" s="63">
        <f aca="true" t="shared" si="26" ref="E119:K119">SUBTOTAL(9,E120:E125)</f>
        <v>3935</v>
      </c>
      <c r="F119" s="71">
        <f t="shared" si="26"/>
        <v>3735</v>
      </c>
      <c r="G119" s="71">
        <f t="shared" si="26"/>
        <v>200</v>
      </c>
      <c r="H119" s="71">
        <f t="shared" si="26"/>
        <v>0</v>
      </c>
      <c r="I119" s="71">
        <f t="shared" si="26"/>
        <v>0</v>
      </c>
      <c r="J119" s="71">
        <f t="shared" si="26"/>
        <v>0</v>
      </c>
      <c r="K119" s="71">
        <f t="shared" si="26"/>
        <v>539</v>
      </c>
      <c r="L119" s="71"/>
      <c r="M119" s="72"/>
    </row>
    <row r="120" spans="1:13" ht="12" outlineLevel="2">
      <c r="A120" s="64">
        <v>18</v>
      </c>
      <c r="B120" s="64" t="s">
        <v>1249</v>
      </c>
      <c r="C120" s="64" t="s">
        <v>2086</v>
      </c>
      <c r="D120" s="70" t="s">
        <v>2166</v>
      </c>
      <c r="E120" s="63">
        <f aca="true" t="shared" si="27" ref="E120:E125">SUM(F120:J120)</f>
        <v>1214</v>
      </c>
      <c r="F120" s="71">
        <v>1014</v>
      </c>
      <c r="G120" s="71">
        <v>200</v>
      </c>
      <c r="H120" s="71"/>
      <c r="I120" s="71">
        <v>0</v>
      </c>
      <c r="J120" s="71"/>
      <c r="K120" s="71">
        <v>0</v>
      </c>
      <c r="L120" s="71"/>
      <c r="M120" s="72" t="s">
        <v>2167</v>
      </c>
    </row>
    <row r="121" spans="1:13" ht="12" outlineLevel="2">
      <c r="A121" s="64">
        <v>18</v>
      </c>
      <c r="B121" s="64" t="s">
        <v>1249</v>
      </c>
      <c r="C121" s="64" t="s">
        <v>2086</v>
      </c>
      <c r="D121" s="70" t="s">
        <v>2168</v>
      </c>
      <c r="E121" s="63">
        <f t="shared" si="27"/>
        <v>1550</v>
      </c>
      <c r="F121" s="71">
        <v>1550</v>
      </c>
      <c r="G121" s="71">
        <v>0</v>
      </c>
      <c r="H121" s="71"/>
      <c r="I121" s="71">
        <v>0</v>
      </c>
      <c r="J121" s="71"/>
      <c r="K121" s="71">
        <v>0</v>
      </c>
      <c r="L121" s="71"/>
      <c r="M121" s="72" t="s">
        <v>2167</v>
      </c>
    </row>
    <row r="122" spans="1:13" ht="12" outlineLevel="2">
      <c r="A122" s="64">
        <v>18</v>
      </c>
      <c r="B122" s="64" t="s">
        <v>1249</v>
      </c>
      <c r="C122" s="64" t="s">
        <v>2085</v>
      </c>
      <c r="D122" s="70" t="s">
        <v>2169</v>
      </c>
      <c r="E122" s="63">
        <f t="shared" si="27"/>
        <v>832</v>
      </c>
      <c r="F122" s="71">
        <v>832</v>
      </c>
      <c r="G122" s="71">
        <v>0</v>
      </c>
      <c r="H122" s="71"/>
      <c r="I122" s="71">
        <v>0</v>
      </c>
      <c r="J122" s="71"/>
      <c r="K122" s="71">
        <v>200</v>
      </c>
      <c r="L122" s="71"/>
      <c r="M122" s="72" t="s">
        <v>2170</v>
      </c>
    </row>
    <row r="123" spans="1:13" ht="12" outlineLevel="2">
      <c r="A123" s="64">
        <v>18</v>
      </c>
      <c r="B123" s="64" t="s">
        <v>1249</v>
      </c>
      <c r="C123" s="64" t="s">
        <v>2085</v>
      </c>
      <c r="D123" s="70" t="s">
        <v>2171</v>
      </c>
      <c r="E123" s="63">
        <f t="shared" si="27"/>
        <v>54</v>
      </c>
      <c r="F123" s="71">
        <v>54</v>
      </c>
      <c r="G123" s="71">
        <v>0</v>
      </c>
      <c r="H123" s="71"/>
      <c r="I123" s="71">
        <v>0</v>
      </c>
      <c r="J123" s="71"/>
      <c r="K123" s="71">
        <v>54</v>
      </c>
      <c r="L123" s="71"/>
      <c r="M123" s="72"/>
    </row>
    <row r="124" spans="1:13" ht="12" outlineLevel="2">
      <c r="A124" s="64">
        <v>18</v>
      </c>
      <c r="B124" s="68" t="s">
        <v>1249</v>
      </c>
      <c r="C124" s="64" t="s">
        <v>2085</v>
      </c>
      <c r="D124" s="79" t="s">
        <v>2172</v>
      </c>
      <c r="E124" s="63">
        <f t="shared" si="27"/>
        <v>10</v>
      </c>
      <c r="F124" s="76">
        <v>10</v>
      </c>
      <c r="G124" s="78">
        <v>0</v>
      </c>
      <c r="H124" s="78"/>
      <c r="I124" s="78">
        <v>0</v>
      </c>
      <c r="J124" s="78"/>
      <c r="K124" s="78">
        <v>10</v>
      </c>
      <c r="L124" s="78"/>
      <c r="M124" s="77"/>
    </row>
    <row r="125" spans="1:13" ht="12" outlineLevel="2">
      <c r="A125" s="64">
        <v>18</v>
      </c>
      <c r="B125" s="68" t="s">
        <v>1249</v>
      </c>
      <c r="C125" s="64" t="s">
        <v>2085</v>
      </c>
      <c r="D125" s="79" t="s">
        <v>2173</v>
      </c>
      <c r="E125" s="63">
        <f t="shared" si="27"/>
        <v>275</v>
      </c>
      <c r="F125" s="76">
        <v>275</v>
      </c>
      <c r="G125" s="78">
        <v>0</v>
      </c>
      <c r="H125" s="78"/>
      <c r="I125" s="78">
        <v>0</v>
      </c>
      <c r="J125" s="78"/>
      <c r="K125" s="78">
        <v>275</v>
      </c>
      <c r="L125" s="78"/>
      <c r="M125" s="77"/>
    </row>
    <row r="126" spans="1:13" ht="12" outlineLevel="1">
      <c r="A126" s="64"/>
      <c r="B126" s="69" t="s">
        <v>703</v>
      </c>
      <c r="C126" s="64"/>
      <c r="D126" s="70"/>
      <c r="E126" s="63">
        <f aca="true" t="shared" si="28" ref="E126:K126">SUBTOTAL(9,E127:E136)</f>
        <v>693</v>
      </c>
      <c r="F126" s="63">
        <f t="shared" si="28"/>
        <v>314</v>
      </c>
      <c r="G126" s="78">
        <f t="shared" si="28"/>
        <v>160</v>
      </c>
      <c r="H126" s="78">
        <f t="shared" si="28"/>
        <v>0</v>
      </c>
      <c r="I126" s="78">
        <f t="shared" si="28"/>
        <v>219</v>
      </c>
      <c r="J126" s="78">
        <f t="shared" si="28"/>
        <v>0</v>
      </c>
      <c r="K126" s="78">
        <f t="shared" si="28"/>
        <v>80</v>
      </c>
      <c r="L126" s="78"/>
      <c r="M126" s="77"/>
    </row>
    <row r="127" spans="1:13" ht="12" outlineLevel="2">
      <c r="A127" s="64">
        <v>19</v>
      </c>
      <c r="B127" s="64" t="s">
        <v>1250</v>
      </c>
      <c r="C127" s="64" t="s">
        <v>2086</v>
      </c>
      <c r="D127" s="70" t="s">
        <v>2087</v>
      </c>
      <c r="E127" s="63">
        <f aca="true" t="shared" si="29" ref="E127:E136">SUM(F127:J127)</f>
        <v>189</v>
      </c>
      <c r="F127" s="63">
        <v>189</v>
      </c>
      <c r="G127" s="78"/>
      <c r="H127" s="78"/>
      <c r="I127" s="78"/>
      <c r="J127" s="78"/>
      <c r="K127" s="78"/>
      <c r="L127" s="78"/>
      <c r="M127" s="77"/>
    </row>
    <row r="128" spans="1:13" ht="12" outlineLevel="2">
      <c r="A128" s="64">
        <v>19</v>
      </c>
      <c r="B128" s="64" t="s">
        <v>1250</v>
      </c>
      <c r="C128" s="64" t="s">
        <v>2084</v>
      </c>
      <c r="D128" s="70" t="s">
        <v>2088</v>
      </c>
      <c r="E128" s="63">
        <f t="shared" si="29"/>
        <v>25</v>
      </c>
      <c r="F128" s="63">
        <v>25</v>
      </c>
      <c r="G128" s="78"/>
      <c r="H128" s="78"/>
      <c r="I128" s="78"/>
      <c r="J128" s="78"/>
      <c r="K128" s="78"/>
      <c r="L128" s="78"/>
      <c r="M128" s="77"/>
    </row>
    <row r="129" spans="1:13" ht="12" outlineLevel="2">
      <c r="A129" s="64">
        <v>19</v>
      </c>
      <c r="B129" s="64" t="s">
        <v>1250</v>
      </c>
      <c r="C129" s="64" t="s">
        <v>2086</v>
      </c>
      <c r="D129" s="70" t="s">
        <v>2174</v>
      </c>
      <c r="E129" s="63">
        <f t="shared" si="29"/>
        <v>160</v>
      </c>
      <c r="F129" s="71"/>
      <c r="G129" s="71">
        <v>160</v>
      </c>
      <c r="H129" s="71"/>
      <c r="I129" s="71">
        <v>0</v>
      </c>
      <c r="J129" s="71"/>
      <c r="K129" s="71">
        <v>80</v>
      </c>
      <c r="L129" s="71"/>
      <c r="M129" s="72" t="s">
        <v>2175</v>
      </c>
    </row>
    <row r="130" spans="1:13" ht="12" outlineLevel="2">
      <c r="A130" s="64">
        <v>19</v>
      </c>
      <c r="B130" s="64" t="s">
        <v>1250</v>
      </c>
      <c r="C130" s="64" t="s">
        <v>2085</v>
      </c>
      <c r="D130" s="70" t="s">
        <v>2176</v>
      </c>
      <c r="E130" s="63">
        <f t="shared" si="29"/>
        <v>100</v>
      </c>
      <c r="F130" s="71">
        <v>100</v>
      </c>
      <c r="G130" s="71">
        <v>0</v>
      </c>
      <c r="H130" s="71"/>
      <c r="I130" s="71">
        <v>0</v>
      </c>
      <c r="J130" s="71"/>
      <c r="K130" s="71">
        <v>0</v>
      </c>
      <c r="L130" s="71"/>
      <c r="M130" s="72"/>
    </row>
    <row r="131" spans="1:13" ht="12" outlineLevel="2">
      <c r="A131" s="64">
        <v>19</v>
      </c>
      <c r="B131" s="64" t="s">
        <v>1250</v>
      </c>
      <c r="C131" s="64" t="s">
        <v>2085</v>
      </c>
      <c r="D131" s="70" t="s">
        <v>2177</v>
      </c>
      <c r="E131" s="63">
        <f t="shared" si="29"/>
        <v>45</v>
      </c>
      <c r="F131" s="71"/>
      <c r="G131" s="71"/>
      <c r="H131" s="71"/>
      <c r="I131" s="71">
        <v>45</v>
      </c>
      <c r="J131" s="71"/>
      <c r="K131" s="71"/>
      <c r="L131" s="71"/>
      <c r="M131" s="72"/>
    </row>
    <row r="132" spans="1:13" ht="12" outlineLevel="2">
      <c r="A132" s="64">
        <v>19</v>
      </c>
      <c r="B132" s="64" t="s">
        <v>1250</v>
      </c>
      <c r="C132" s="64" t="s">
        <v>2085</v>
      </c>
      <c r="D132" s="70" t="s">
        <v>2178</v>
      </c>
      <c r="E132" s="63">
        <f t="shared" si="29"/>
        <v>75</v>
      </c>
      <c r="F132" s="71"/>
      <c r="G132" s="71"/>
      <c r="H132" s="71"/>
      <c r="I132" s="71">
        <v>75</v>
      </c>
      <c r="J132" s="71"/>
      <c r="K132" s="71"/>
      <c r="L132" s="71"/>
      <c r="M132" s="72"/>
    </row>
    <row r="133" spans="1:13" ht="12" outlineLevel="2">
      <c r="A133" s="64">
        <v>19</v>
      </c>
      <c r="B133" s="64" t="s">
        <v>1250</v>
      </c>
      <c r="C133" s="64" t="s">
        <v>2085</v>
      </c>
      <c r="D133" s="70" t="s">
        <v>2179</v>
      </c>
      <c r="E133" s="63">
        <f t="shared" si="29"/>
        <v>9</v>
      </c>
      <c r="F133" s="71"/>
      <c r="G133" s="71"/>
      <c r="H133" s="71"/>
      <c r="I133" s="71">
        <v>9</v>
      </c>
      <c r="J133" s="71"/>
      <c r="K133" s="71"/>
      <c r="L133" s="71"/>
      <c r="M133" s="72"/>
    </row>
    <row r="134" spans="1:13" ht="12" outlineLevel="2">
      <c r="A134" s="64">
        <v>19</v>
      </c>
      <c r="B134" s="64" t="s">
        <v>1250</v>
      </c>
      <c r="C134" s="64" t="s">
        <v>2085</v>
      </c>
      <c r="D134" s="70" t="s">
        <v>2180</v>
      </c>
      <c r="E134" s="63">
        <f t="shared" si="29"/>
        <v>12</v>
      </c>
      <c r="F134" s="71"/>
      <c r="G134" s="71"/>
      <c r="H134" s="71"/>
      <c r="I134" s="71">
        <v>12</v>
      </c>
      <c r="J134" s="71"/>
      <c r="K134" s="71"/>
      <c r="L134" s="71"/>
      <c r="M134" s="72"/>
    </row>
    <row r="135" spans="1:13" ht="12" outlineLevel="2">
      <c r="A135" s="64">
        <v>19</v>
      </c>
      <c r="B135" s="64" t="s">
        <v>1250</v>
      </c>
      <c r="C135" s="64" t="s">
        <v>2085</v>
      </c>
      <c r="D135" s="70" t="s">
        <v>2181</v>
      </c>
      <c r="E135" s="63">
        <f t="shared" si="29"/>
        <v>28</v>
      </c>
      <c r="F135" s="71"/>
      <c r="G135" s="71"/>
      <c r="H135" s="71"/>
      <c r="I135" s="71">
        <v>28</v>
      </c>
      <c r="J135" s="71"/>
      <c r="K135" s="71"/>
      <c r="L135" s="71"/>
      <c r="M135" s="72"/>
    </row>
    <row r="136" spans="1:13" ht="12" outlineLevel="2">
      <c r="A136" s="64">
        <v>19</v>
      </c>
      <c r="B136" s="64" t="s">
        <v>1250</v>
      </c>
      <c r="C136" s="64" t="s">
        <v>2085</v>
      </c>
      <c r="D136" s="70" t="s">
        <v>2182</v>
      </c>
      <c r="E136" s="63">
        <f t="shared" si="29"/>
        <v>50</v>
      </c>
      <c r="F136" s="71"/>
      <c r="G136" s="71"/>
      <c r="H136" s="71"/>
      <c r="I136" s="71">
        <v>50</v>
      </c>
      <c r="J136" s="71"/>
      <c r="K136" s="71"/>
      <c r="L136" s="71"/>
      <c r="M136" s="72"/>
    </row>
    <row r="137" spans="1:13" ht="12" outlineLevel="1">
      <c r="A137" s="68"/>
      <c r="B137" s="69" t="s">
        <v>714</v>
      </c>
      <c r="C137" s="64"/>
      <c r="D137" s="70"/>
      <c r="E137" s="63">
        <f aca="true" t="shared" si="30" ref="E137:K137">SUBTOTAL(9,E138:E143)</f>
        <v>2303</v>
      </c>
      <c r="F137" s="63">
        <f t="shared" si="30"/>
        <v>1692</v>
      </c>
      <c r="G137" s="78">
        <f t="shared" si="30"/>
        <v>329</v>
      </c>
      <c r="H137" s="78">
        <f t="shared" si="30"/>
        <v>0</v>
      </c>
      <c r="I137" s="78">
        <f t="shared" si="30"/>
        <v>282</v>
      </c>
      <c r="J137" s="78">
        <f t="shared" si="30"/>
        <v>0</v>
      </c>
      <c r="K137" s="78">
        <f t="shared" si="30"/>
        <v>1045</v>
      </c>
      <c r="L137" s="78"/>
      <c r="M137" s="80"/>
    </row>
    <row r="138" spans="1:13" ht="12" outlineLevel="2">
      <c r="A138" s="68">
        <v>20</v>
      </c>
      <c r="B138" s="64" t="s">
        <v>1251</v>
      </c>
      <c r="C138" s="64" t="s">
        <v>2086</v>
      </c>
      <c r="D138" s="70" t="s">
        <v>2087</v>
      </c>
      <c r="E138" s="63">
        <f aca="true" t="shared" si="31" ref="E138:E143">SUM(F138:J138)</f>
        <v>244</v>
      </c>
      <c r="F138" s="63">
        <v>244</v>
      </c>
      <c r="G138" s="78"/>
      <c r="H138" s="78"/>
      <c r="I138" s="78"/>
      <c r="J138" s="78"/>
      <c r="K138" s="78"/>
      <c r="L138" s="78"/>
      <c r="M138" s="80"/>
    </row>
    <row r="139" spans="1:13" ht="12" outlineLevel="2">
      <c r="A139" s="68">
        <v>20</v>
      </c>
      <c r="B139" s="64" t="s">
        <v>1251</v>
      </c>
      <c r="C139" s="64" t="s">
        <v>2084</v>
      </c>
      <c r="D139" s="70" t="s">
        <v>2088</v>
      </c>
      <c r="E139" s="63">
        <f t="shared" si="31"/>
        <v>79</v>
      </c>
      <c r="F139" s="63">
        <v>44</v>
      </c>
      <c r="G139" s="78">
        <v>35</v>
      </c>
      <c r="H139" s="78"/>
      <c r="I139" s="78"/>
      <c r="J139" s="78"/>
      <c r="K139" s="78"/>
      <c r="L139" s="78"/>
      <c r="M139" s="80"/>
    </row>
    <row r="140" spans="1:13" s="73" customFormat="1" ht="12" outlineLevel="2">
      <c r="A140" s="68">
        <v>20</v>
      </c>
      <c r="B140" s="64" t="s">
        <v>1251</v>
      </c>
      <c r="C140" s="64" t="s">
        <v>2086</v>
      </c>
      <c r="D140" s="70" t="s">
        <v>2183</v>
      </c>
      <c r="E140" s="63">
        <f t="shared" si="31"/>
        <v>621</v>
      </c>
      <c r="F140" s="71">
        <v>45</v>
      </c>
      <c r="G140" s="71">
        <v>294</v>
      </c>
      <c r="H140" s="71"/>
      <c r="I140" s="71">
        <v>282</v>
      </c>
      <c r="J140" s="71"/>
      <c r="K140" s="71">
        <v>45</v>
      </c>
      <c r="L140" s="71"/>
      <c r="M140" s="72"/>
    </row>
    <row r="141" spans="1:13" ht="13.5" outlineLevel="2">
      <c r="A141" s="68">
        <v>20</v>
      </c>
      <c r="B141" s="64" t="s">
        <v>1251</v>
      </c>
      <c r="C141" s="64" t="s">
        <v>2085</v>
      </c>
      <c r="D141" s="81" t="s">
        <v>2184</v>
      </c>
      <c r="E141" s="63">
        <f t="shared" si="31"/>
        <v>399</v>
      </c>
      <c r="F141" s="82">
        <v>399</v>
      </c>
      <c r="G141" s="71">
        <v>0</v>
      </c>
      <c r="H141" s="71"/>
      <c r="I141" s="71">
        <v>0</v>
      </c>
      <c r="J141" s="71"/>
      <c r="K141" s="71">
        <v>0</v>
      </c>
      <c r="L141" s="71"/>
      <c r="M141" s="72"/>
    </row>
    <row r="142" spans="1:13" ht="13.5" outlineLevel="2">
      <c r="A142" s="68">
        <v>20</v>
      </c>
      <c r="B142" s="64" t="s">
        <v>1251</v>
      </c>
      <c r="C142" s="64" t="s">
        <v>2085</v>
      </c>
      <c r="D142" s="83" t="s">
        <v>2185</v>
      </c>
      <c r="E142" s="63">
        <f t="shared" si="31"/>
        <v>450</v>
      </c>
      <c r="F142" s="82">
        <v>450</v>
      </c>
      <c r="G142" s="71">
        <v>0</v>
      </c>
      <c r="H142" s="71"/>
      <c r="I142" s="71">
        <v>0</v>
      </c>
      <c r="J142" s="71"/>
      <c r="K142" s="71">
        <v>500</v>
      </c>
      <c r="L142" s="71"/>
      <c r="M142" s="72"/>
    </row>
    <row r="143" spans="1:13" ht="13.5" outlineLevel="2">
      <c r="A143" s="68">
        <v>20</v>
      </c>
      <c r="B143" s="64" t="s">
        <v>1251</v>
      </c>
      <c r="C143" s="64" t="s">
        <v>2085</v>
      </c>
      <c r="D143" s="83" t="s">
        <v>2186</v>
      </c>
      <c r="E143" s="63">
        <f t="shared" si="31"/>
        <v>510</v>
      </c>
      <c r="F143" s="82">
        <v>510</v>
      </c>
      <c r="G143" s="71">
        <v>0</v>
      </c>
      <c r="H143" s="71"/>
      <c r="I143" s="71">
        <v>0</v>
      </c>
      <c r="J143" s="71"/>
      <c r="K143" s="71">
        <v>500</v>
      </c>
      <c r="L143" s="71"/>
      <c r="M143" s="72"/>
    </row>
    <row r="144" spans="1:13" s="73" customFormat="1" ht="12" outlineLevel="1">
      <c r="A144" s="68"/>
      <c r="B144" s="69" t="s">
        <v>720</v>
      </c>
      <c r="C144" s="64"/>
      <c r="D144" s="70"/>
      <c r="E144" s="63">
        <f aca="true" t="shared" si="32" ref="E144:K144">SUBTOTAL(9,E145:E145)</f>
        <v>20</v>
      </c>
      <c r="F144" s="71">
        <f t="shared" si="32"/>
        <v>20</v>
      </c>
      <c r="G144" s="71">
        <f t="shared" si="32"/>
        <v>0</v>
      </c>
      <c r="H144" s="71">
        <f t="shared" si="32"/>
        <v>0</v>
      </c>
      <c r="I144" s="71">
        <f t="shared" si="32"/>
        <v>0</v>
      </c>
      <c r="J144" s="71">
        <f t="shared" si="32"/>
        <v>0</v>
      </c>
      <c r="K144" s="71">
        <f t="shared" si="32"/>
        <v>0</v>
      </c>
      <c r="L144" s="71"/>
      <c r="M144" s="72"/>
    </row>
    <row r="145" spans="1:13" s="73" customFormat="1" ht="12" outlineLevel="2">
      <c r="A145" s="68">
        <v>21</v>
      </c>
      <c r="B145" s="64" t="s">
        <v>1252</v>
      </c>
      <c r="C145" s="64" t="s">
        <v>2085</v>
      </c>
      <c r="D145" s="70" t="s">
        <v>2187</v>
      </c>
      <c r="E145" s="63">
        <f>SUM(F145:J145)</f>
        <v>20</v>
      </c>
      <c r="F145" s="71">
        <v>20</v>
      </c>
      <c r="G145" s="71">
        <v>0</v>
      </c>
      <c r="H145" s="71"/>
      <c r="I145" s="71">
        <v>0</v>
      </c>
      <c r="J145" s="71"/>
      <c r="K145" s="71">
        <v>0</v>
      </c>
      <c r="L145" s="71"/>
      <c r="M145" s="72" t="s">
        <v>2188</v>
      </c>
    </row>
    <row r="146" spans="1:13" ht="12" outlineLevel="1">
      <c r="A146" s="64"/>
      <c r="B146" s="69" t="s">
        <v>724</v>
      </c>
      <c r="C146" s="64"/>
      <c r="D146" s="70"/>
      <c r="E146" s="63">
        <f aca="true" t="shared" si="33" ref="E146:K146">SUBTOTAL(9,E147:E147)</f>
        <v>30</v>
      </c>
      <c r="F146" s="71">
        <f t="shared" si="33"/>
        <v>30</v>
      </c>
      <c r="G146" s="71">
        <f t="shared" si="33"/>
        <v>0</v>
      </c>
      <c r="H146" s="71">
        <f t="shared" si="33"/>
        <v>0</v>
      </c>
      <c r="I146" s="71">
        <f t="shared" si="33"/>
        <v>0</v>
      </c>
      <c r="J146" s="71">
        <f t="shared" si="33"/>
        <v>0</v>
      </c>
      <c r="K146" s="71">
        <f t="shared" si="33"/>
        <v>30</v>
      </c>
      <c r="L146" s="71"/>
      <c r="M146" s="72"/>
    </row>
    <row r="147" spans="1:13" ht="12" outlineLevel="2">
      <c r="A147" s="64">
        <v>22</v>
      </c>
      <c r="B147" s="64" t="s">
        <v>1253</v>
      </c>
      <c r="C147" s="64" t="s">
        <v>2085</v>
      </c>
      <c r="D147" s="70" t="s">
        <v>2187</v>
      </c>
      <c r="E147" s="63">
        <f>SUM(F147:J147)</f>
        <v>30</v>
      </c>
      <c r="F147" s="71">
        <v>30</v>
      </c>
      <c r="G147" s="71">
        <v>0</v>
      </c>
      <c r="H147" s="71"/>
      <c r="I147" s="71">
        <v>0</v>
      </c>
      <c r="J147" s="71"/>
      <c r="K147" s="71">
        <v>30</v>
      </c>
      <c r="L147" s="71"/>
      <c r="M147" s="72" t="s">
        <v>2189</v>
      </c>
    </row>
    <row r="148" spans="1:13" ht="12" outlineLevel="1">
      <c r="A148" s="64"/>
      <c r="B148" s="69" t="s">
        <v>727</v>
      </c>
      <c r="C148" s="64"/>
      <c r="D148" s="70"/>
      <c r="E148" s="63">
        <f aca="true" t="shared" si="34" ref="E148:K148">SUBTOTAL(9,E149:E154)</f>
        <v>1812</v>
      </c>
      <c r="F148" s="63">
        <f t="shared" si="34"/>
        <v>1596</v>
      </c>
      <c r="G148" s="71">
        <f t="shared" si="34"/>
        <v>216</v>
      </c>
      <c r="H148" s="71">
        <f t="shared" si="34"/>
        <v>0</v>
      </c>
      <c r="I148" s="71">
        <f t="shared" si="34"/>
        <v>0</v>
      </c>
      <c r="J148" s="71">
        <f t="shared" si="34"/>
        <v>0</v>
      </c>
      <c r="K148" s="71">
        <f t="shared" si="34"/>
        <v>1345</v>
      </c>
      <c r="L148" s="71"/>
      <c r="M148" s="72"/>
    </row>
    <row r="149" spans="1:13" ht="12" outlineLevel="2">
      <c r="A149" s="64">
        <v>23</v>
      </c>
      <c r="B149" s="64" t="s">
        <v>1254</v>
      </c>
      <c r="C149" s="64" t="s">
        <v>2086</v>
      </c>
      <c r="D149" s="70" t="s">
        <v>2087</v>
      </c>
      <c r="E149" s="63">
        <f aca="true" t="shared" si="35" ref="E149:E154">SUM(F149:J149)</f>
        <v>98</v>
      </c>
      <c r="F149" s="63">
        <v>98</v>
      </c>
      <c r="G149" s="71"/>
      <c r="H149" s="71"/>
      <c r="I149" s="71"/>
      <c r="J149" s="71"/>
      <c r="K149" s="71"/>
      <c r="L149" s="71"/>
      <c r="M149" s="72"/>
    </row>
    <row r="150" spans="1:13" ht="12" outlineLevel="2">
      <c r="A150" s="64">
        <v>23</v>
      </c>
      <c r="B150" s="64" t="s">
        <v>1254</v>
      </c>
      <c r="C150" s="64" t="s">
        <v>2086</v>
      </c>
      <c r="D150" s="70" t="s">
        <v>2088</v>
      </c>
      <c r="E150" s="63">
        <f t="shared" si="35"/>
        <v>19</v>
      </c>
      <c r="F150" s="63">
        <v>19</v>
      </c>
      <c r="G150" s="71"/>
      <c r="H150" s="71"/>
      <c r="I150" s="71"/>
      <c r="J150" s="71"/>
      <c r="K150" s="71"/>
      <c r="L150" s="71"/>
      <c r="M150" s="72"/>
    </row>
    <row r="151" spans="1:13" ht="12" outlineLevel="2">
      <c r="A151" s="64">
        <v>23</v>
      </c>
      <c r="B151" s="64" t="s">
        <v>1254</v>
      </c>
      <c r="C151" s="64" t="s">
        <v>2086</v>
      </c>
      <c r="D151" s="70" t="s">
        <v>2190</v>
      </c>
      <c r="E151" s="63">
        <f t="shared" si="35"/>
        <v>749</v>
      </c>
      <c r="F151" s="71">
        <v>533</v>
      </c>
      <c r="G151" s="71">
        <v>216</v>
      </c>
      <c r="H151" s="71"/>
      <c r="I151" s="71">
        <v>0</v>
      </c>
      <c r="J151" s="71"/>
      <c r="K151" s="71">
        <v>805</v>
      </c>
      <c r="L151" s="71"/>
      <c r="M151" s="72"/>
    </row>
    <row r="152" spans="1:13" ht="12" outlineLevel="2">
      <c r="A152" s="64">
        <v>23</v>
      </c>
      <c r="B152" s="64" t="s">
        <v>1254</v>
      </c>
      <c r="C152" s="64" t="s">
        <v>2085</v>
      </c>
      <c r="D152" s="70" t="s">
        <v>2191</v>
      </c>
      <c r="E152" s="63">
        <f t="shared" si="35"/>
        <v>30</v>
      </c>
      <c r="F152" s="71">
        <v>30</v>
      </c>
      <c r="G152" s="71">
        <v>0</v>
      </c>
      <c r="H152" s="71"/>
      <c r="I152" s="71">
        <v>0</v>
      </c>
      <c r="J152" s="71"/>
      <c r="K152" s="71">
        <v>390</v>
      </c>
      <c r="L152" s="71"/>
      <c r="M152" s="72"/>
    </row>
    <row r="153" spans="1:13" ht="12" outlineLevel="2">
      <c r="A153" s="64">
        <v>23</v>
      </c>
      <c r="B153" s="68" t="s">
        <v>1254</v>
      </c>
      <c r="C153" s="64" t="s">
        <v>2085</v>
      </c>
      <c r="D153" s="70" t="s">
        <v>2192</v>
      </c>
      <c r="E153" s="63">
        <f t="shared" si="35"/>
        <v>766</v>
      </c>
      <c r="F153" s="71">
        <v>766</v>
      </c>
      <c r="G153" s="71"/>
      <c r="H153" s="71"/>
      <c r="I153" s="71"/>
      <c r="J153" s="71"/>
      <c r="K153" s="71"/>
      <c r="L153" s="71"/>
      <c r="M153" s="72"/>
    </row>
    <row r="154" spans="1:13" ht="12" outlineLevel="2">
      <c r="A154" s="64">
        <v>23</v>
      </c>
      <c r="B154" s="68" t="s">
        <v>1254</v>
      </c>
      <c r="C154" s="64" t="s">
        <v>2085</v>
      </c>
      <c r="D154" s="79" t="s">
        <v>2193</v>
      </c>
      <c r="E154" s="63">
        <f t="shared" si="35"/>
        <v>150</v>
      </c>
      <c r="F154" s="76">
        <v>150</v>
      </c>
      <c r="G154" s="78">
        <v>0</v>
      </c>
      <c r="H154" s="78"/>
      <c r="I154" s="78">
        <v>0</v>
      </c>
      <c r="J154" s="78"/>
      <c r="K154" s="78">
        <v>150</v>
      </c>
      <c r="L154" s="78"/>
      <c r="M154" s="77"/>
    </row>
    <row r="155" spans="1:13" ht="12" outlineLevel="1">
      <c r="A155" s="64"/>
      <c r="B155" s="84" t="s">
        <v>733</v>
      </c>
      <c r="C155" s="64"/>
      <c r="D155" s="70"/>
      <c r="E155" s="63">
        <f aca="true" t="shared" si="36" ref="E155:K155">SUBTOTAL(9,E156:E159)</f>
        <v>228</v>
      </c>
      <c r="F155" s="63">
        <f t="shared" si="36"/>
        <v>159</v>
      </c>
      <c r="G155" s="78">
        <f t="shared" si="36"/>
        <v>69</v>
      </c>
      <c r="H155" s="78">
        <f t="shared" si="36"/>
        <v>0</v>
      </c>
      <c r="I155" s="78">
        <f t="shared" si="36"/>
        <v>0</v>
      </c>
      <c r="J155" s="78">
        <f t="shared" si="36"/>
        <v>0</v>
      </c>
      <c r="K155" s="78">
        <f t="shared" si="36"/>
        <v>35</v>
      </c>
      <c r="L155" s="78"/>
      <c r="M155" s="77"/>
    </row>
    <row r="156" spans="1:13" ht="12" outlineLevel="2">
      <c r="A156" s="64">
        <v>24</v>
      </c>
      <c r="B156" s="68" t="s">
        <v>1255</v>
      </c>
      <c r="C156" s="64" t="s">
        <v>2086</v>
      </c>
      <c r="D156" s="70" t="s">
        <v>2087</v>
      </c>
      <c r="E156" s="63">
        <f>SUM(F156:J156)</f>
        <v>111</v>
      </c>
      <c r="F156" s="63">
        <v>111</v>
      </c>
      <c r="G156" s="78"/>
      <c r="H156" s="78"/>
      <c r="I156" s="78"/>
      <c r="J156" s="78"/>
      <c r="K156" s="78"/>
      <c r="L156" s="78"/>
      <c r="M156" s="77"/>
    </row>
    <row r="157" spans="1:13" ht="12" outlineLevel="2">
      <c r="A157" s="64">
        <v>24</v>
      </c>
      <c r="B157" s="68" t="s">
        <v>1255</v>
      </c>
      <c r="C157" s="64" t="s">
        <v>2086</v>
      </c>
      <c r="D157" s="70" t="s">
        <v>2088</v>
      </c>
      <c r="E157" s="63">
        <f>SUM(F157:J157)</f>
        <v>13</v>
      </c>
      <c r="F157" s="63">
        <v>13</v>
      </c>
      <c r="G157" s="78"/>
      <c r="H157" s="78"/>
      <c r="I157" s="78"/>
      <c r="J157" s="78"/>
      <c r="K157" s="78"/>
      <c r="L157" s="78"/>
      <c r="M157" s="77"/>
    </row>
    <row r="158" spans="1:13" ht="12" outlineLevel="2">
      <c r="A158" s="64">
        <v>24</v>
      </c>
      <c r="B158" s="68" t="s">
        <v>1255</v>
      </c>
      <c r="C158" s="64" t="s">
        <v>2086</v>
      </c>
      <c r="D158" s="79" t="s">
        <v>2194</v>
      </c>
      <c r="E158" s="63">
        <f>SUM(F158:J158)</f>
        <v>84</v>
      </c>
      <c r="F158" s="76">
        <v>15</v>
      </c>
      <c r="G158" s="78">
        <v>69</v>
      </c>
      <c r="H158" s="78"/>
      <c r="I158" s="78">
        <v>0</v>
      </c>
      <c r="J158" s="78"/>
      <c r="K158" s="78">
        <v>15</v>
      </c>
      <c r="L158" s="78"/>
      <c r="M158" s="77"/>
    </row>
    <row r="159" spans="1:13" ht="12" outlineLevel="2">
      <c r="A159" s="64">
        <v>24</v>
      </c>
      <c r="B159" s="68" t="s">
        <v>1255</v>
      </c>
      <c r="C159" s="64" t="s">
        <v>2085</v>
      </c>
      <c r="D159" s="79" t="s">
        <v>2195</v>
      </c>
      <c r="E159" s="63">
        <f>SUM(F159:J159)</f>
        <v>20</v>
      </c>
      <c r="F159" s="76">
        <v>20</v>
      </c>
      <c r="G159" s="78">
        <v>0</v>
      </c>
      <c r="H159" s="78"/>
      <c r="I159" s="78">
        <v>0</v>
      </c>
      <c r="J159" s="78"/>
      <c r="K159" s="78">
        <v>20</v>
      </c>
      <c r="L159" s="78"/>
      <c r="M159" s="77"/>
    </row>
    <row r="160" spans="1:13" ht="12" outlineLevel="1">
      <c r="A160" s="68"/>
      <c r="B160" s="69" t="s">
        <v>737</v>
      </c>
      <c r="C160" s="64"/>
      <c r="D160" s="70"/>
      <c r="E160" s="63">
        <f aca="true" t="shared" si="37" ref="E160:K160">SUBTOTAL(9,E161:E163)</f>
        <v>561</v>
      </c>
      <c r="F160" s="63">
        <f t="shared" si="37"/>
        <v>561</v>
      </c>
      <c r="G160" s="78">
        <f t="shared" si="37"/>
        <v>0</v>
      </c>
      <c r="H160" s="78">
        <f t="shared" si="37"/>
        <v>0</v>
      </c>
      <c r="I160" s="78">
        <f t="shared" si="37"/>
        <v>0</v>
      </c>
      <c r="J160" s="78">
        <f t="shared" si="37"/>
        <v>0</v>
      </c>
      <c r="K160" s="78">
        <f t="shared" si="37"/>
        <v>50</v>
      </c>
      <c r="L160" s="78"/>
      <c r="M160" s="77"/>
    </row>
    <row r="161" spans="1:13" ht="12" outlineLevel="2">
      <c r="A161" s="68">
        <v>25</v>
      </c>
      <c r="B161" s="64" t="s">
        <v>1256</v>
      </c>
      <c r="C161" s="64" t="s">
        <v>2086</v>
      </c>
      <c r="D161" s="70" t="s">
        <v>2087</v>
      </c>
      <c r="E161" s="63">
        <f>SUM(F161:J161)</f>
        <v>234</v>
      </c>
      <c r="F161" s="63">
        <v>234</v>
      </c>
      <c r="G161" s="78"/>
      <c r="H161" s="78"/>
      <c r="I161" s="78"/>
      <c r="J161" s="78"/>
      <c r="K161" s="78"/>
      <c r="L161" s="78"/>
      <c r="M161" s="77"/>
    </row>
    <row r="162" spans="1:13" ht="12" outlineLevel="2">
      <c r="A162" s="68">
        <v>25</v>
      </c>
      <c r="B162" s="64" t="s">
        <v>1256</v>
      </c>
      <c r="C162" s="64" t="s">
        <v>2084</v>
      </c>
      <c r="D162" s="70" t="s">
        <v>2088</v>
      </c>
      <c r="E162" s="63">
        <f>SUM(F162:J162)</f>
        <v>27</v>
      </c>
      <c r="F162" s="63">
        <v>27</v>
      </c>
      <c r="G162" s="78"/>
      <c r="H162" s="78"/>
      <c r="I162" s="78"/>
      <c r="J162" s="78"/>
      <c r="K162" s="78"/>
      <c r="L162" s="78"/>
      <c r="M162" s="77"/>
    </row>
    <row r="163" spans="1:13" s="73" customFormat="1" ht="24" outlineLevel="2">
      <c r="A163" s="68">
        <v>25</v>
      </c>
      <c r="B163" s="64" t="s">
        <v>1256</v>
      </c>
      <c r="C163" s="64" t="s">
        <v>2085</v>
      </c>
      <c r="D163" s="74" t="s">
        <v>2196</v>
      </c>
      <c r="E163" s="63">
        <f>SUM(F163:J163)</f>
        <v>300</v>
      </c>
      <c r="F163" s="66">
        <v>300</v>
      </c>
      <c r="G163" s="71">
        <v>0</v>
      </c>
      <c r="H163" s="71"/>
      <c r="I163" s="71">
        <v>0</v>
      </c>
      <c r="J163" s="71"/>
      <c r="K163" s="71">
        <v>50</v>
      </c>
      <c r="L163" s="71"/>
      <c r="M163" s="72" t="s">
        <v>2197</v>
      </c>
    </row>
    <row r="164" spans="1:13" s="73" customFormat="1" ht="12" outlineLevel="1">
      <c r="A164" s="64"/>
      <c r="B164" s="69" t="s">
        <v>741</v>
      </c>
      <c r="C164" s="64"/>
      <c r="D164" s="70"/>
      <c r="E164" s="63">
        <f aca="true" t="shared" si="38" ref="E164:K164">SUBTOTAL(9,E165:E170)</f>
        <v>245</v>
      </c>
      <c r="F164" s="63">
        <f t="shared" si="38"/>
        <v>245</v>
      </c>
      <c r="G164" s="71">
        <f t="shared" si="38"/>
        <v>0</v>
      </c>
      <c r="H164" s="71">
        <f t="shared" si="38"/>
        <v>0</v>
      </c>
      <c r="I164" s="71">
        <f t="shared" si="38"/>
        <v>0</v>
      </c>
      <c r="J164" s="71">
        <f t="shared" si="38"/>
        <v>0</v>
      </c>
      <c r="K164" s="71">
        <f t="shared" si="38"/>
        <v>0</v>
      </c>
      <c r="L164" s="71"/>
      <c r="M164" s="72"/>
    </row>
    <row r="165" spans="1:13" s="73" customFormat="1" ht="12" outlineLevel="2">
      <c r="A165" s="64">
        <v>26</v>
      </c>
      <c r="B165" s="64" t="s">
        <v>1257</v>
      </c>
      <c r="C165" s="64" t="s">
        <v>2086</v>
      </c>
      <c r="D165" s="70" t="s">
        <v>2087</v>
      </c>
      <c r="E165" s="63">
        <f aca="true" t="shared" si="39" ref="E165:E170">SUM(F165:J165)</f>
        <v>167</v>
      </c>
      <c r="F165" s="63">
        <v>167</v>
      </c>
      <c r="G165" s="71"/>
      <c r="H165" s="71"/>
      <c r="I165" s="71"/>
      <c r="J165" s="71"/>
      <c r="K165" s="71"/>
      <c r="L165" s="71"/>
      <c r="M165" s="72"/>
    </row>
    <row r="166" spans="1:13" s="73" customFormat="1" ht="12" outlineLevel="2">
      <c r="A166" s="64">
        <v>26</v>
      </c>
      <c r="B166" s="64" t="s">
        <v>1257</v>
      </c>
      <c r="C166" s="64" t="s">
        <v>2084</v>
      </c>
      <c r="D166" s="70" t="s">
        <v>2088</v>
      </c>
      <c r="E166" s="63">
        <f t="shared" si="39"/>
        <v>18</v>
      </c>
      <c r="F166" s="63">
        <v>18</v>
      </c>
      <c r="G166" s="71"/>
      <c r="H166" s="71"/>
      <c r="I166" s="71"/>
      <c r="J166" s="71"/>
      <c r="K166" s="71"/>
      <c r="L166" s="71"/>
      <c r="M166" s="72"/>
    </row>
    <row r="167" spans="1:13" ht="12" outlineLevel="2">
      <c r="A167" s="64">
        <v>26</v>
      </c>
      <c r="B167" s="64" t="s">
        <v>1257</v>
      </c>
      <c r="C167" s="64" t="s">
        <v>2085</v>
      </c>
      <c r="D167" s="70" t="s">
        <v>2198</v>
      </c>
      <c r="E167" s="63">
        <f t="shared" si="39"/>
        <v>30</v>
      </c>
      <c r="F167" s="71">
        <v>30</v>
      </c>
      <c r="G167" s="71">
        <v>0</v>
      </c>
      <c r="H167" s="71"/>
      <c r="I167" s="71">
        <v>0</v>
      </c>
      <c r="J167" s="71"/>
      <c r="K167" s="71">
        <v>0</v>
      </c>
      <c r="L167" s="71"/>
      <c r="M167" s="72" t="s">
        <v>2199</v>
      </c>
    </row>
    <row r="168" spans="1:13" ht="12" outlineLevel="2">
      <c r="A168" s="64">
        <v>26</v>
      </c>
      <c r="B168" s="64" t="s">
        <v>1257</v>
      </c>
      <c r="C168" s="64" t="s">
        <v>2085</v>
      </c>
      <c r="D168" s="70" t="s">
        <v>2200</v>
      </c>
      <c r="E168" s="63">
        <f t="shared" si="39"/>
        <v>15</v>
      </c>
      <c r="F168" s="71">
        <v>15</v>
      </c>
      <c r="G168" s="71">
        <v>0</v>
      </c>
      <c r="H168" s="71"/>
      <c r="I168" s="71">
        <v>0</v>
      </c>
      <c r="J168" s="71"/>
      <c r="K168" s="71">
        <v>0</v>
      </c>
      <c r="L168" s="71"/>
      <c r="M168" s="72" t="s">
        <v>2201</v>
      </c>
    </row>
    <row r="169" spans="1:13" ht="12" outlineLevel="2">
      <c r="A169" s="64">
        <v>26</v>
      </c>
      <c r="B169" s="64" t="s">
        <v>1257</v>
      </c>
      <c r="C169" s="64" t="s">
        <v>2085</v>
      </c>
      <c r="D169" s="70" t="s">
        <v>2202</v>
      </c>
      <c r="E169" s="63">
        <f t="shared" si="39"/>
        <v>10</v>
      </c>
      <c r="F169" s="71">
        <v>10</v>
      </c>
      <c r="G169" s="71">
        <v>0</v>
      </c>
      <c r="H169" s="71"/>
      <c r="I169" s="71">
        <v>0</v>
      </c>
      <c r="J169" s="71"/>
      <c r="K169" s="71">
        <v>0</v>
      </c>
      <c r="L169" s="71"/>
      <c r="M169" s="72" t="s">
        <v>2203</v>
      </c>
    </row>
    <row r="170" spans="1:13" ht="12" outlineLevel="2">
      <c r="A170" s="64">
        <v>26</v>
      </c>
      <c r="B170" s="64" t="s">
        <v>1257</v>
      </c>
      <c r="C170" s="64" t="s">
        <v>2085</v>
      </c>
      <c r="D170" s="70" t="s">
        <v>2204</v>
      </c>
      <c r="E170" s="63">
        <f t="shared" si="39"/>
        <v>5</v>
      </c>
      <c r="F170" s="71">
        <v>5</v>
      </c>
      <c r="G170" s="71">
        <v>0</v>
      </c>
      <c r="H170" s="71"/>
      <c r="I170" s="71">
        <v>0</v>
      </c>
      <c r="J170" s="71"/>
      <c r="K170" s="71">
        <v>0</v>
      </c>
      <c r="L170" s="71"/>
      <c r="M170" s="72" t="s">
        <v>2205</v>
      </c>
    </row>
    <row r="171" spans="1:13" ht="12" outlineLevel="1">
      <c r="A171" s="68"/>
      <c r="B171" s="84" t="s">
        <v>751</v>
      </c>
      <c r="C171" s="68"/>
      <c r="D171" s="70"/>
      <c r="E171" s="63">
        <f aca="true" t="shared" si="40" ref="E171:K171">SUBTOTAL(9,E172:E175)</f>
        <v>478</v>
      </c>
      <c r="F171" s="63">
        <f t="shared" si="40"/>
        <v>478</v>
      </c>
      <c r="G171" s="71">
        <f t="shared" si="40"/>
        <v>0</v>
      </c>
      <c r="H171" s="71">
        <f t="shared" si="40"/>
        <v>0</v>
      </c>
      <c r="I171" s="71">
        <f t="shared" si="40"/>
        <v>0</v>
      </c>
      <c r="J171" s="71">
        <f t="shared" si="40"/>
        <v>0</v>
      </c>
      <c r="K171" s="71">
        <f t="shared" si="40"/>
        <v>48</v>
      </c>
      <c r="L171" s="71"/>
      <c r="M171" s="72"/>
    </row>
    <row r="172" spans="1:13" ht="12" outlineLevel="2">
      <c r="A172" s="68">
        <v>27</v>
      </c>
      <c r="B172" s="68" t="s">
        <v>1258</v>
      </c>
      <c r="C172" s="68" t="s">
        <v>2086</v>
      </c>
      <c r="D172" s="70" t="s">
        <v>2087</v>
      </c>
      <c r="E172" s="63">
        <f>SUM(F172:J172)</f>
        <v>293</v>
      </c>
      <c r="F172" s="63">
        <v>293</v>
      </c>
      <c r="G172" s="71"/>
      <c r="H172" s="71"/>
      <c r="I172" s="71"/>
      <c r="J172" s="71"/>
      <c r="K172" s="71"/>
      <c r="L172" s="71"/>
      <c r="M172" s="72"/>
    </row>
    <row r="173" spans="1:13" ht="12" outlineLevel="2">
      <c r="A173" s="68">
        <v>27</v>
      </c>
      <c r="B173" s="68" t="s">
        <v>1258</v>
      </c>
      <c r="C173" s="68" t="s">
        <v>2084</v>
      </c>
      <c r="D173" s="70" t="s">
        <v>2088</v>
      </c>
      <c r="E173" s="63">
        <f>SUM(F173:J173)</f>
        <v>137</v>
      </c>
      <c r="F173" s="63">
        <v>137</v>
      </c>
      <c r="G173" s="71"/>
      <c r="H173" s="71"/>
      <c r="I173" s="71"/>
      <c r="J173" s="71"/>
      <c r="K173" s="71"/>
      <c r="L173" s="71"/>
      <c r="M173" s="72"/>
    </row>
    <row r="174" spans="1:13" s="73" customFormat="1" ht="12" outlineLevel="2">
      <c r="A174" s="68">
        <v>27</v>
      </c>
      <c r="B174" s="68" t="s">
        <v>1258</v>
      </c>
      <c r="C174" s="68" t="s">
        <v>2085</v>
      </c>
      <c r="D174" s="79" t="s">
        <v>2206</v>
      </c>
      <c r="E174" s="63">
        <f>SUM(F174:J174)</f>
        <v>30</v>
      </c>
      <c r="F174" s="78">
        <v>30</v>
      </c>
      <c r="G174" s="78">
        <v>0</v>
      </c>
      <c r="H174" s="78"/>
      <c r="I174" s="78">
        <v>0</v>
      </c>
      <c r="J174" s="78"/>
      <c r="K174" s="78">
        <v>30</v>
      </c>
      <c r="L174" s="78"/>
      <c r="M174" s="80" t="s">
        <v>754</v>
      </c>
    </row>
    <row r="175" spans="1:13" s="73" customFormat="1" ht="12" outlineLevel="2">
      <c r="A175" s="68">
        <v>27</v>
      </c>
      <c r="B175" s="68" t="s">
        <v>1258</v>
      </c>
      <c r="C175" s="68" t="s">
        <v>2085</v>
      </c>
      <c r="D175" s="79" t="s">
        <v>2207</v>
      </c>
      <c r="E175" s="63">
        <f>SUM(F175:J175)</f>
        <v>18</v>
      </c>
      <c r="F175" s="78">
        <v>18</v>
      </c>
      <c r="G175" s="78">
        <v>0</v>
      </c>
      <c r="H175" s="78"/>
      <c r="I175" s="78">
        <v>0</v>
      </c>
      <c r="J175" s="78"/>
      <c r="K175" s="78">
        <v>18</v>
      </c>
      <c r="L175" s="78"/>
      <c r="M175" s="80" t="s">
        <v>756</v>
      </c>
    </row>
    <row r="176" spans="1:13" s="73" customFormat="1" ht="12" outlineLevel="1">
      <c r="A176" s="64"/>
      <c r="B176" s="69" t="s">
        <v>757</v>
      </c>
      <c r="C176" s="64"/>
      <c r="D176" s="70"/>
      <c r="E176" s="63">
        <f aca="true" t="shared" si="41" ref="E176:K176">SUBTOTAL(9,E177:E180)</f>
        <v>417</v>
      </c>
      <c r="F176" s="63">
        <f t="shared" si="41"/>
        <v>417</v>
      </c>
      <c r="G176" s="78">
        <f t="shared" si="41"/>
        <v>0</v>
      </c>
      <c r="H176" s="78">
        <f t="shared" si="41"/>
        <v>0</v>
      </c>
      <c r="I176" s="78">
        <f t="shared" si="41"/>
        <v>0</v>
      </c>
      <c r="J176" s="78">
        <f t="shared" si="41"/>
        <v>0</v>
      </c>
      <c r="K176" s="78">
        <f t="shared" si="41"/>
        <v>0</v>
      </c>
      <c r="L176" s="78"/>
      <c r="M176" s="80"/>
    </row>
    <row r="177" spans="1:13" s="73" customFormat="1" ht="12" outlineLevel="2">
      <c r="A177" s="64">
        <v>28</v>
      </c>
      <c r="B177" s="64" t="s">
        <v>1259</v>
      </c>
      <c r="C177" s="64" t="s">
        <v>2086</v>
      </c>
      <c r="D177" s="70" t="s">
        <v>2087</v>
      </c>
      <c r="E177" s="63">
        <f>SUM(F177:J177)</f>
        <v>174</v>
      </c>
      <c r="F177" s="63">
        <v>174</v>
      </c>
      <c r="G177" s="78"/>
      <c r="H177" s="78"/>
      <c r="I177" s="78"/>
      <c r="J177" s="78"/>
      <c r="K177" s="78"/>
      <c r="L177" s="78"/>
      <c r="M177" s="80"/>
    </row>
    <row r="178" spans="1:13" s="73" customFormat="1" ht="12" outlineLevel="2">
      <c r="A178" s="64">
        <v>28</v>
      </c>
      <c r="B178" s="64" t="s">
        <v>1259</v>
      </c>
      <c r="C178" s="64" t="s">
        <v>2084</v>
      </c>
      <c r="D178" s="70" t="s">
        <v>2088</v>
      </c>
      <c r="E178" s="63">
        <f>SUM(F178:J178)</f>
        <v>63</v>
      </c>
      <c r="F178" s="63">
        <v>63</v>
      </c>
      <c r="G178" s="78"/>
      <c r="H178" s="78"/>
      <c r="I178" s="78"/>
      <c r="J178" s="78"/>
      <c r="K178" s="78"/>
      <c r="L178" s="78"/>
      <c r="M178" s="80"/>
    </row>
    <row r="179" spans="1:13" s="73" customFormat="1" ht="12" outlineLevel="2">
      <c r="A179" s="64">
        <v>28</v>
      </c>
      <c r="B179" s="64" t="s">
        <v>1259</v>
      </c>
      <c r="C179" s="64" t="s">
        <v>2085</v>
      </c>
      <c r="D179" s="70" t="s">
        <v>2208</v>
      </c>
      <c r="E179" s="63">
        <f>SUM(F179:J179)</f>
        <v>100</v>
      </c>
      <c r="F179" s="63">
        <v>100</v>
      </c>
      <c r="G179" s="78"/>
      <c r="H179" s="78"/>
      <c r="I179" s="78"/>
      <c r="J179" s="78"/>
      <c r="K179" s="78"/>
      <c r="L179" s="78"/>
      <c r="M179" s="80"/>
    </row>
    <row r="180" spans="1:13" s="73" customFormat="1" ht="12" outlineLevel="2">
      <c r="A180" s="64">
        <v>28</v>
      </c>
      <c r="B180" s="64" t="s">
        <v>1259</v>
      </c>
      <c r="C180" s="64" t="s">
        <v>2085</v>
      </c>
      <c r="D180" s="70" t="s">
        <v>2209</v>
      </c>
      <c r="E180" s="63">
        <f>SUM(F180:J180)</f>
        <v>80</v>
      </c>
      <c r="F180" s="63">
        <v>80</v>
      </c>
      <c r="G180" s="78"/>
      <c r="H180" s="78"/>
      <c r="I180" s="78"/>
      <c r="J180" s="78"/>
      <c r="K180" s="78"/>
      <c r="L180" s="78"/>
      <c r="M180" s="80"/>
    </row>
    <row r="181" spans="1:13" ht="12" outlineLevel="1">
      <c r="A181" s="64"/>
      <c r="B181" s="69" t="s">
        <v>761</v>
      </c>
      <c r="C181" s="64"/>
      <c r="D181" s="70"/>
      <c r="E181" s="63">
        <f aca="true" t="shared" si="42" ref="E181:K181">SUBTOTAL(9,E182:E185)</f>
        <v>226</v>
      </c>
      <c r="F181" s="63">
        <f t="shared" si="42"/>
        <v>226</v>
      </c>
      <c r="G181" s="71">
        <f t="shared" si="42"/>
        <v>0</v>
      </c>
      <c r="H181" s="71">
        <f t="shared" si="42"/>
        <v>0</v>
      </c>
      <c r="I181" s="71">
        <f t="shared" si="42"/>
        <v>0</v>
      </c>
      <c r="J181" s="71">
        <f t="shared" si="42"/>
        <v>0</v>
      </c>
      <c r="K181" s="71">
        <f t="shared" si="42"/>
        <v>22</v>
      </c>
      <c r="L181" s="71"/>
      <c r="M181" s="72"/>
    </row>
    <row r="182" spans="1:13" ht="12" outlineLevel="2">
      <c r="A182" s="64">
        <v>29</v>
      </c>
      <c r="B182" s="64" t="s">
        <v>1260</v>
      </c>
      <c r="C182" s="64" t="s">
        <v>2086</v>
      </c>
      <c r="D182" s="70" t="s">
        <v>2087</v>
      </c>
      <c r="E182" s="63">
        <f>SUM(F182:J182)</f>
        <v>175</v>
      </c>
      <c r="F182" s="63">
        <v>175</v>
      </c>
      <c r="G182" s="71"/>
      <c r="H182" s="71"/>
      <c r="I182" s="71"/>
      <c r="J182" s="71"/>
      <c r="K182" s="71"/>
      <c r="L182" s="71"/>
      <c r="M182" s="72"/>
    </row>
    <row r="183" spans="1:13" ht="12" outlineLevel="2">
      <c r="A183" s="64">
        <v>29</v>
      </c>
      <c r="B183" s="64" t="s">
        <v>1260</v>
      </c>
      <c r="C183" s="64" t="s">
        <v>2084</v>
      </c>
      <c r="D183" s="70" t="s">
        <v>2088</v>
      </c>
      <c r="E183" s="63">
        <f>SUM(F183:J183)</f>
        <v>19</v>
      </c>
      <c r="F183" s="63">
        <v>19</v>
      </c>
      <c r="G183" s="71"/>
      <c r="H183" s="71"/>
      <c r="I183" s="71"/>
      <c r="J183" s="71"/>
      <c r="K183" s="71"/>
      <c r="L183" s="71"/>
      <c r="M183" s="72"/>
    </row>
    <row r="184" spans="1:13" ht="12" outlineLevel="2">
      <c r="A184" s="64">
        <v>29</v>
      </c>
      <c r="B184" s="64" t="s">
        <v>1260</v>
      </c>
      <c r="C184" s="64" t="s">
        <v>2085</v>
      </c>
      <c r="D184" s="70" t="s">
        <v>2210</v>
      </c>
      <c r="E184" s="63">
        <f>SUM(F184:J184)</f>
        <v>22</v>
      </c>
      <c r="F184" s="71">
        <v>22</v>
      </c>
      <c r="G184" s="71">
        <v>0</v>
      </c>
      <c r="H184" s="71"/>
      <c r="I184" s="71">
        <v>0</v>
      </c>
      <c r="J184" s="71"/>
      <c r="K184" s="71">
        <v>22</v>
      </c>
      <c r="L184" s="71"/>
      <c r="M184" s="72"/>
    </row>
    <row r="185" spans="1:13" ht="12" outlineLevel="2">
      <c r="A185" s="64">
        <v>29</v>
      </c>
      <c r="B185" s="64" t="s">
        <v>1260</v>
      </c>
      <c r="C185" s="64" t="s">
        <v>2085</v>
      </c>
      <c r="D185" s="70" t="s">
        <v>2211</v>
      </c>
      <c r="E185" s="63">
        <f>SUM(F185:J185)</f>
        <v>10</v>
      </c>
      <c r="F185" s="71">
        <v>10</v>
      </c>
      <c r="G185" s="71">
        <v>0</v>
      </c>
      <c r="H185" s="71"/>
      <c r="I185" s="71">
        <v>0</v>
      </c>
      <c r="J185" s="71"/>
      <c r="K185" s="71">
        <v>0</v>
      </c>
      <c r="L185" s="71"/>
      <c r="M185" s="72"/>
    </row>
    <row r="186" spans="1:13" ht="12" outlineLevel="1">
      <c r="A186" s="64"/>
      <c r="B186" s="69" t="s">
        <v>765</v>
      </c>
      <c r="C186" s="64"/>
      <c r="D186" s="70"/>
      <c r="E186" s="63">
        <f aca="true" t="shared" si="43" ref="E186:K186">SUBTOTAL(9,E187:E189)</f>
        <v>333</v>
      </c>
      <c r="F186" s="63">
        <f t="shared" si="43"/>
        <v>333</v>
      </c>
      <c r="G186" s="71">
        <f t="shared" si="43"/>
        <v>0</v>
      </c>
      <c r="H186" s="71">
        <f t="shared" si="43"/>
        <v>0</v>
      </c>
      <c r="I186" s="71">
        <f t="shared" si="43"/>
        <v>0</v>
      </c>
      <c r="J186" s="71">
        <f t="shared" si="43"/>
        <v>0</v>
      </c>
      <c r="K186" s="71">
        <f t="shared" si="43"/>
        <v>61</v>
      </c>
      <c r="L186" s="71"/>
      <c r="M186" s="72"/>
    </row>
    <row r="187" spans="1:13" ht="12" outlineLevel="2">
      <c r="A187" s="64">
        <v>30</v>
      </c>
      <c r="B187" s="64" t="s">
        <v>1261</v>
      </c>
      <c r="C187" s="64" t="s">
        <v>2086</v>
      </c>
      <c r="D187" s="70" t="s">
        <v>2087</v>
      </c>
      <c r="E187" s="63">
        <f>SUM(F187:J187)</f>
        <v>189</v>
      </c>
      <c r="F187" s="63">
        <v>189</v>
      </c>
      <c r="G187" s="71"/>
      <c r="H187" s="71"/>
      <c r="I187" s="71"/>
      <c r="J187" s="71"/>
      <c r="K187" s="71"/>
      <c r="L187" s="71"/>
      <c r="M187" s="72"/>
    </row>
    <row r="188" spans="1:13" ht="12" outlineLevel="2">
      <c r="A188" s="64">
        <v>30</v>
      </c>
      <c r="B188" s="64" t="s">
        <v>1261</v>
      </c>
      <c r="C188" s="64" t="s">
        <v>2084</v>
      </c>
      <c r="D188" s="70" t="s">
        <v>2088</v>
      </c>
      <c r="E188" s="63">
        <f>SUM(F188:J188)</f>
        <v>38</v>
      </c>
      <c r="F188" s="63">
        <v>38</v>
      </c>
      <c r="G188" s="71"/>
      <c r="H188" s="71"/>
      <c r="I188" s="71"/>
      <c r="J188" s="71"/>
      <c r="K188" s="71"/>
      <c r="L188" s="71"/>
      <c r="M188" s="72"/>
    </row>
    <row r="189" spans="1:13" ht="24" outlineLevel="2">
      <c r="A189" s="64">
        <v>30</v>
      </c>
      <c r="B189" s="64" t="s">
        <v>1261</v>
      </c>
      <c r="C189" s="64" t="s">
        <v>2085</v>
      </c>
      <c r="D189" s="70" t="s">
        <v>2156</v>
      </c>
      <c r="E189" s="63">
        <f>SUM(F189:J189)</f>
        <v>106</v>
      </c>
      <c r="F189" s="71">
        <v>106</v>
      </c>
      <c r="G189" s="71">
        <v>0</v>
      </c>
      <c r="H189" s="71"/>
      <c r="I189" s="71">
        <v>0</v>
      </c>
      <c r="J189" s="71"/>
      <c r="K189" s="71">
        <v>61</v>
      </c>
      <c r="L189" s="71"/>
      <c r="M189" s="72" t="s">
        <v>2212</v>
      </c>
    </row>
    <row r="190" spans="1:13" ht="12" outlineLevel="1">
      <c r="A190" s="64"/>
      <c r="B190" s="69" t="s">
        <v>768</v>
      </c>
      <c r="C190" s="64"/>
      <c r="D190" s="70"/>
      <c r="E190" s="63">
        <f aca="true" t="shared" si="44" ref="E190:K190">SUBTOTAL(9,E191:E199)</f>
        <v>4639</v>
      </c>
      <c r="F190" s="63">
        <f t="shared" si="44"/>
        <v>4496</v>
      </c>
      <c r="G190" s="71">
        <f t="shared" si="44"/>
        <v>143</v>
      </c>
      <c r="H190" s="71">
        <f t="shared" si="44"/>
        <v>0</v>
      </c>
      <c r="I190" s="71">
        <f t="shared" si="44"/>
        <v>0</v>
      </c>
      <c r="J190" s="71">
        <f t="shared" si="44"/>
        <v>0</v>
      </c>
      <c r="K190" s="71">
        <f t="shared" si="44"/>
        <v>180</v>
      </c>
      <c r="L190" s="71"/>
      <c r="M190" s="72"/>
    </row>
    <row r="191" spans="1:13" ht="12" outlineLevel="2">
      <c r="A191" s="64">
        <v>31</v>
      </c>
      <c r="B191" s="64" t="s">
        <v>1262</v>
      </c>
      <c r="C191" s="64" t="s">
        <v>2086</v>
      </c>
      <c r="D191" s="70" t="s">
        <v>2087</v>
      </c>
      <c r="E191" s="63">
        <f aca="true" t="shared" si="45" ref="E191:E199">SUM(F191:J191)</f>
        <v>2579</v>
      </c>
      <c r="F191" s="63">
        <v>2579</v>
      </c>
      <c r="G191" s="71"/>
      <c r="H191" s="71"/>
      <c r="I191" s="71"/>
      <c r="J191" s="71"/>
      <c r="K191" s="71"/>
      <c r="L191" s="71"/>
      <c r="M191" s="72"/>
    </row>
    <row r="192" spans="1:13" ht="12" outlineLevel="2">
      <c r="A192" s="64">
        <v>31</v>
      </c>
      <c r="B192" s="64" t="s">
        <v>1262</v>
      </c>
      <c r="C192" s="64" t="s">
        <v>2084</v>
      </c>
      <c r="D192" s="70" t="s">
        <v>2088</v>
      </c>
      <c r="E192" s="63">
        <f t="shared" si="45"/>
        <v>874</v>
      </c>
      <c r="F192" s="63">
        <v>874</v>
      </c>
      <c r="G192" s="71"/>
      <c r="H192" s="71"/>
      <c r="I192" s="71"/>
      <c r="J192" s="71"/>
      <c r="K192" s="71"/>
      <c r="L192" s="71"/>
      <c r="M192" s="72"/>
    </row>
    <row r="193" spans="1:13" ht="12" outlineLevel="2">
      <c r="A193" s="64">
        <v>31</v>
      </c>
      <c r="B193" s="64" t="s">
        <v>1262</v>
      </c>
      <c r="C193" s="64" t="s">
        <v>2086</v>
      </c>
      <c r="D193" s="85" t="s">
        <v>2146</v>
      </c>
      <c r="E193" s="63">
        <f t="shared" si="45"/>
        <v>63</v>
      </c>
      <c r="F193" s="71">
        <v>63</v>
      </c>
      <c r="G193" s="71">
        <v>0</v>
      </c>
      <c r="H193" s="71"/>
      <c r="I193" s="71">
        <v>0</v>
      </c>
      <c r="J193" s="71"/>
      <c r="K193" s="71">
        <v>0</v>
      </c>
      <c r="L193" s="71"/>
      <c r="M193" s="72"/>
    </row>
    <row r="194" spans="1:13" ht="12" outlineLevel="2">
      <c r="A194" s="64">
        <v>31</v>
      </c>
      <c r="B194" s="64" t="s">
        <v>1262</v>
      </c>
      <c r="C194" s="64" t="s">
        <v>2086</v>
      </c>
      <c r="D194" s="85" t="s">
        <v>2147</v>
      </c>
      <c r="E194" s="63">
        <f t="shared" si="45"/>
        <v>120</v>
      </c>
      <c r="F194" s="71">
        <v>120</v>
      </c>
      <c r="G194" s="71">
        <v>0</v>
      </c>
      <c r="H194" s="71"/>
      <c r="I194" s="71">
        <v>0</v>
      </c>
      <c r="J194" s="71"/>
      <c r="K194" s="71">
        <v>0</v>
      </c>
      <c r="L194" s="71"/>
      <c r="M194" s="72"/>
    </row>
    <row r="195" spans="1:13" ht="48" outlineLevel="2">
      <c r="A195" s="64">
        <v>31</v>
      </c>
      <c r="B195" s="64" t="s">
        <v>1262</v>
      </c>
      <c r="C195" s="64" t="s">
        <v>2086</v>
      </c>
      <c r="D195" s="85" t="s">
        <v>2213</v>
      </c>
      <c r="E195" s="63">
        <f t="shared" si="45"/>
        <v>823</v>
      </c>
      <c r="F195" s="71">
        <v>680</v>
      </c>
      <c r="G195" s="71">
        <v>143</v>
      </c>
      <c r="H195" s="71"/>
      <c r="I195" s="71"/>
      <c r="J195" s="71"/>
      <c r="K195" s="71"/>
      <c r="L195" s="71"/>
      <c r="M195" s="72" t="s">
        <v>2214</v>
      </c>
    </row>
    <row r="196" spans="1:13" ht="12" outlineLevel="2">
      <c r="A196" s="64">
        <v>31</v>
      </c>
      <c r="B196" s="64" t="s">
        <v>1262</v>
      </c>
      <c r="C196" s="64" t="s">
        <v>2085</v>
      </c>
      <c r="D196" s="85" t="s">
        <v>2215</v>
      </c>
      <c r="E196" s="63">
        <f t="shared" si="45"/>
        <v>28</v>
      </c>
      <c r="F196" s="71">
        <v>28</v>
      </c>
      <c r="G196" s="71">
        <v>0</v>
      </c>
      <c r="H196" s="71"/>
      <c r="I196" s="71">
        <v>0</v>
      </c>
      <c r="J196" s="71"/>
      <c r="K196" s="71">
        <v>28</v>
      </c>
      <c r="L196" s="71"/>
      <c r="M196" s="72"/>
    </row>
    <row r="197" spans="1:13" ht="12" outlineLevel="2">
      <c r="A197" s="64">
        <v>31</v>
      </c>
      <c r="B197" s="64" t="s">
        <v>1262</v>
      </c>
      <c r="C197" s="64" t="s">
        <v>2085</v>
      </c>
      <c r="D197" s="85" t="s">
        <v>2216</v>
      </c>
      <c r="E197" s="63">
        <f t="shared" si="45"/>
        <v>25</v>
      </c>
      <c r="F197" s="71">
        <v>25</v>
      </c>
      <c r="G197" s="71">
        <v>0</v>
      </c>
      <c r="H197" s="71"/>
      <c r="I197" s="71">
        <v>0</v>
      </c>
      <c r="J197" s="71"/>
      <c r="K197" s="71">
        <v>25</v>
      </c>
      <c r="L197" s="71"/>
      <c r="M197" s="72"/>
    </row>
    <row r="198" spans="1:13" ht="12" outlineLevel="2">
      <c r="A198" s="64">
        <v>31</v>
      </c>
      <c r="B198" s="68" t="s">
        <v>1262</v>
      </c>
      <c r="C198" s="64" t="s">
        <v>2085</v>
      </c>
      <c r="D198" s="86" t="s">
        <v>2217</v>
      </c>
      <c r="E198" s="63">
        <f t="shared" si="45"/>
        <v>37</v>
      </c>
      <c r="F198" s="76">
        <v>37</v>
      </c>
      <c r="G198" s="76">
        <v>0</v>
      </c>
      <c r="H198" s="78"/>
      <c r="I198" s="78">
        <v>0</v>
      </c>
      <c r="J198" s="78"/>
      <c r="K198" s="78">
        <v>37</v>
      </c>
      <c r="L198" s="78"/>
      <c r="M198" s="77"/>
    </row>
    <row r="199" spans="1:13" ht="12" outlineLevel="2">
      <c r="A199" s="64">
        <v>31</v>
      </c>
      <c r="B199" s="68" t="s">
        <v>1262</v>
      </c>
      <c r="C199" s="64" t="s">
        <v>2085</v>
      </c>
      <c r="D199" s="86" t="s">
        <v>2218</v>
      </c>
      <c r="E199" s="63">
        <f t="shared" si="45"/>
        <v>90</v>
      </c>
      <c r="F199" s="76">
        <v>90</v>
      </c>
      <c r="G199" s="76">
        <v>0</v>
      </c>
      <c r="H199" s="78"/>
      <c r="I199" s="78">
        <v>0</v>
      </c>
      <c r="J199" s="78"/>
      <c r="K199" s="78">
        <v>90</v>
      </c>
      <c r="L199" s="78"/>
      <c r="M199" s="77"/>
    </row>
    <row r="200" spans="1:13" ht="12" outlineLevel="1">
      <c r="A200" s="64"/>
      <c r="B200" s="69" t="s">
        <v>775</v>
      </c>
      <c r="C200" s="64"/>
      <c r="D200" s="70"/>
      <c r="E200" s="63">
        <f aca="true" t="shared" si="46" ref="E200:K200">SUBTOTAL(9,E201:E205)</f>
        <v>501</v>
      </c>
      <c r="F200" s="63">
        <f t="shared" si="46"/>
        <v>364</v>
      </c>
      <c r="G200" s="76">
        <f t="shared" si="46"/>
        <v>137</v>
      </c>
      <c r="H200" s="78">
        <f t="shared" si="46"/>
        <v>0</v>
      </c>
      <c r="I200" s="78">
        <f t="shared" si="46"/>
        <v>0</v>
      </c>
      <c r="J200" s="78">
        <f t="shared" si="46"/>
        <v>0</v>
      </c>
      <c r="K200" s="78">
        <f t="shared" si="46"/>
        <v>41</v>
      </c>
      <c r="L200" s="78"/>
      <c r="M200" s="77"/>
    </row>
    <row r="201" spans="1:13" ht="12" outlineLevel="2">
      <c r="A201" s="64">
        <v>32</v>
      </c>
      <c r="B201" s="64" t="s">
        <v>1263</v>
      </c>
      <c r="C201" s="64" t="s">
        <v>2086</v>
      </c>
      <c r="D201" s="70" t="s">
        <v>2087</v>
      </c>
      <c r="E201" s="63">
        <f>SUM(F201:J201)</f>
        <v>272</v>
      </c>
      <c r="F201" s="63">
        <v>272</v>
      </c>
      <c r="G201" s="76"/>
      <c r="H201" s="78"/>
      <c r="I201" s="78"/>
      <c r="J201" s="78"/>
      <c r="K201" s="78"/>
      <c r="L201" s="78"/>
      <c r="M201" s="77"/>
    </row>
    <row r="202" spans="1:13" ht="12" outlineLevel="2">
      <c r="A202" s="64">
        <v>32</v>
      </c>
      <c r="B202" s="64" t="s">
        <v>1263</v>
      </c>
      <c r="C202" s="64" t="s">
        <v>2084</v>
      </c>
      <c r="D202" s="70" t="s">
        <v>2088</v>
      </c>
      <c r="E202" s="63">
        <f>SUM(F202:J202)</f>
        <v>38</v>
      </c>
      <c r="F202" s="63">
        <v>38</v>
      </c>
      <c r="G202" s="76"/>
      <c r="H202" s="78"/>
      <c r="I202" s="78"/>
      <c r="J202" s="78"/>
      <c r="K202" s="78"/>
      <c r="L202" s="78"/>
      <c r="M202" s="77"/>
    </row>
    <row r="203" spans="1:13" ht="12" outlineLevel="2">
      <c r="A203" s="64">
        <v>32</v>
      </c>
      <c r="B203" s="64" t="s">
        <v>1263</v>
      </c>
      <c r="C203" s="64" t="s">
        <v>2086</v>
      </c>
      <c r="D203" s="70" t="s">
        <v>2219</v>
      </c>
      <c r="E203" s="63">
        <f>SUM(F203:J203)</f>
        <v>13</v>
      </c>
      <c r="F203" s="76">
        <v>13</v>
      </c>
      <c r="G203" s="76">
        <v>0</v>
      </c>
      <c r="H203" s="78"/>
      <c r="I203" s="78">
        <v>0</v>
      </c>
      <c r="J203" s="78"/>
      <c r="K203" s="78">
        <v>0</v>
      </c>
      <c r="L203" s="78"/>
      <c r="M203" s="77"/>
    </row>
    <row r="204" spans="1:13" ht="12" outlineLevel="2">
      <c r="A204" s="64">
        <v>32</v>
      </c>
      <c r="B204" s="64" t="s">
        <v>1263</v>
      </c>
      <c r="C204" s="64" t="s">
        <v>2086</v>
      </c>
      <c r="D204" s="70" t="s">
        <v>2220</v>
      </c>
      <c r="E204" s="63">
        <f>SUM(F204:J204)</f>
        <v>168</v>
      </c>
      <c r="F204" s="71">
        <v>31</v>
      </c>
      <c r="G204" s="71">
        <v>137</v>
      </c>
      <c r="H204" s="71"/>
      <c r="I204" s="71">
        <v>0</v>
      </c>
      <c r="J204" s="71"/>
      <c r="K204" s="71">
        <v>31</v>
      </c>
      <c r="L204" s="71"/>
      <c r="M204" s="72"/>
    </row>
    <row r="205" spans="1:13" ht="12" outlineLevel="2">
      <c r="A205" s="64">
        <v>32</v>
      </c>
      <c r="B205" s="64" t="s">
        <v>1263</v>
      </c>
      <c r="C205" s="64" t="s">
        <v>2085</v>
      </c>
      <c r="D205" s="70" t="s">
        <v>2221</v>
      </c>
      <c r="E205" s="63">
        <f>SUM(F205:J205)</f>
        <v>10</v>
      </c>
      <c r="F205" s="71">
        <v>10</v>
      </c>
      <c r="G205" s="71">
        <v>0</v>
      </c>
      <c r="H205" s="71"/>
      <c r="I205" s="71">
        <v>0</v>
      </c>
      <c r="J205" s="71"/>
      <c r="K205" s="71">
        <v>10</v>
      </c>
      <c r="L205" s="71"/>
      <c r="M205" s="72"/>
    </row>
    <row r="206" spans="1:13" ht="12" outlineLevel="1">
      <c r="A206" s="64"/>
      <c r="B206" s="69" t="s">
        <v>780</v>
      </c>
      <c r="C206" s="64"/>
      <c r="D206" s="70"/>
      <c r="E206" s="63">
        <f aca="true" t="shared" si="47" ref="E206:K206">SUBTOTAL(9,E207:E209)</f>
        <v>97</v>
      </c>
      <c r="F206" s="63">
        <f t="shared" si="47"/>
        <v>97</v>
      </c>
      <c r="G206" s="71">
        <f t="shared" si="47"/>
        <v>0</v>
      </c>
      <c r="H206" s="71">
        <f t="shared" si="47"/>
        <v>0</v>
      </c>
      <c r="I206" s="71">
        <f t="shared" si="47"/>
        <v>0</v>
      </c>
      <c r="J206" s="71">
        <f t="shared" si="47"/>
        <v>0</v>
      </c>
      <c r="K206" s="71">
        <f t="shared" si="47"/>
        <v>15</v>
      </c>
      <c r="L206" s="71"/>
      <c r="M206" s="72"/>
    </row>
    <row r="207" spans="1:13" ht="12" outlineLevel="2">
      <c r="A207" s="64">
        <v>33</v>
      </c>
      <c r="B207" s="64" t="s">
        <v>1264</v>
      </c>
      <c r="C207" s="64" t="s">
        <v>2086</v>
      </c>
      <c r="D207" s="70" t="s">
        <v>2087</v>
      </c>
      <c r="E207" s="63">
        <f>SUM(F207:J207)</f>
        <v>68</v>
      </c>
      <c r="F207" s="63">
        <v>68</v>
      </c>
      <c r="G207" s="71"/>
      <c r="H207" s="71"/>
      <c r="I207" s="71"/>
      <c r="J207" s="71"/>
      <c r="K207" s="71"/>
      <c r="L207" s="71"/>
      <c r="M207" s="72"/>
    </row>
    <row r="208" spans="1:13" ht="12" outlineLevel="2">
      <c r="A208" s="64">
        <v>33</v>
      </c>
      <c r="B208" s="64" t="s">
        <v>1264</v>
      </c>
      <c r="C208" s="64" t="s">
        <v>2084</v>
      </c>
      <c r="D208" s="70" t="s">
        <v>2088</v>
      </c>
      <c r="E208" s="63">
        <f>SUM(F208:J208)</f>
        <v>14</v>
      </c>
      <c r="F208" s="63">
        <v>14</v>
      </c>
      <c r="G208" s="71"/>
      <c r="H208" s="71"/>
      <c r="I208" s="71"/>
      <c r="J208" s="71"/>
      <c r="K208" s="71"/>
      <c r="L208" s="71"/>
      <c r="M208" s="72"/>
    </row>
    <row r="209" spans="1:13" ht="12" outlineLevel="2">
      <c r="A209" s="64">
        <v>33</v>
      </c>
      <c r="B209" s="64" t="s">
        <v>1264</v>
      </c>
      <c r="C209" s="64" t="s">
        <v>2085</v>
      </c>
      <c r="D209" s="70" t="s">
        <v>2222</v>
      </c>
      <c r="E209" s="63">
        <f>SUM(F209:J209)</f>
        <v>15</v>
      </c>
      <c r="F209" s="63">
        <v>15</v>
      </c>
      <c r="G209" s="71">
        <v>0</v>
      </c>
      <c r="H209" s="71"/>
      <c r="I209" s="71">
        <v>0</v>
      </c>
      <c r="J209" s="71"/>
      <c r="K209" s="71">
        <v>15</v>
      </c>
      <c r="L209" s="71"/>
      <c r="M209" s="72"/>
    </row>
    <row r="210" spans="1:13" ht="12" outlineLevel="1">
      <c r="A210" s="64"/>
      <c r="B210" s="69" t="s">
        <v>783</v>
      </c>
      <c r="C210" s="64"/>
      <c r="D210" s="70"/>
      <c r="E210" s="63">
        <f aca="true" t="shared" si="48" ref="E210:K210">SUBTOTAL(9,E211:E244)</f>
        <v>2832</v>
      </c>
      <c r="F210" s="63">
        <f t="shared" si="48"/>
        <v>1719</v>
      </c>
      <c r="G210" s="78">
        <f t="shared" si="48"/>
        <v>1113</v>
      </c>
      <c r="H210" s="78">
        <f t="shared" si="48"/>
        <v>0</v>
      </c>
      <c r="I210" s="78">
        <f t="shared" si="48"/>
        <v>0</v>
      </c>
      <c r="J210" s="78">
        <f t="shared" si="48"/>
        <v>0</v>
      </c>
      <c r="K210" s="78">
        <f t="shared" si="48"/>
        <v>173</v>
      </c>
      <c r="L210" s="78"/>
      <c r="M210" s="77"/>
    </row>
    <row r="211" spans="1:13" ht="12" outlineLevel="2">
      <c r="A211" s="64">
        <v>34</v>
      </c>
      <c r="B211" s="64" t="s">
        <v>1265</v>
      </c>
      <c r="C211" s="64" t="s">
        <v>2086</v>
      </c>
      <c r="D211" s="70" t="s">
        <v>2087</v>
      </c>
      <c r="E211" s="63">
        <f aca="true" t="shared" si="49" ref="E211:E244">SUM(F211:J211)</f>
        <v>1164</v>
      </c>
      <c r="F211" s="63">
        <v>1164</v>
      </c>
      <c r="G211" s="78"/>
      <c r="H211" s="78"/>
      <c r="I211" s="78"/>
      <c r="J211" s="78"/>
      <c r="K211" s="78"/>
      <c r="L211" s="78"/>
      <c r="M211" s="77"/>
    </row>
    <row r="212" spans="1:13" ht="12" outlineLevel="2">
      <c r="A212" s="64">
        <v>34</v>
      </c>
      <c r="B212" s="64" t="s">
        <v>1265</v>
      </c>
      <c r="C212" s="64" t="s">
        <v>2084</v>
      </c>
      <c r="D212" s="70" t="s">
        <v>2088</v>
      </c>
      <c r="E212" s="63">
        <f t="shared" si="49"/>
        <v>347</v>
      </c>
      <c r="F212" s="63">
        <v>347</v>
      </c>
      <c r="G212" s="78"/>
      <c r="H212" s="78"/>
      <c r="I212" s="78"/>
      <c r="J212" s="78"/>
      <c r="K212" s="78"/>
      <c r="L212" s="78"/>
      <c r="M212" s="77"/>
    </row>
    <row r="213" spans="1:13" ht="12" outlineLevel="2">
      <c r="A213" s="64">
        <v>34</v>
      </c>
      <c r="B213" s="64" t="s">
        <v>1265</v>
      </c>
      <c r="C213" s="64" t="s">
        <v>2086</v>
      </c>
      <c r="D213" s="70" t="s">
        <v>2223</v>
      </c>
      <c r="E213" s="63">
        <f t="shared" si="49"/>
        <v>5</v>
      </c>
      <c r="F213" s="71">
        <v>5</v>
      </c>
      <c r="G213" s="71">
        <v>0</v>
      </c>
      <c r="H213" s="71"/>
      <c r="I213" s="71">
        <v>0</v>
      </c>
      <c r="J213" s="71"/>
      <c r="K213" s="71">
        <v>0</v>
      </c>
      <c r="L213" s="71"/>
      <c r="M213" s="72" t="s">
        <v>2224</v>
      </c>
    </row>
    <row r="214" spans="1:13" ht="12" outlineLevel="2">
      <c r="A214" s="64">
        <v>34</v>
      </c>
      <c r="B214" s="64" t="s">
        <v>1265</v>
      </c>
      <c r="C214" s="64" t="s">
        <v>2086</v>
      </c>
      <c r="D214" s="70" t="s">
        <v>2225</v>
      </c>
      <c r="E214" s="63">
        <f t="shared" si="49"/>
        <v>2</v>
      </c>
      <c r="F214" s="71">
        <v>2</v>
      </c>
      <c r="G214" s="71">
        <v>0</v>
      </c>
      <c r="H214" s="71"/>
      <c r="I214" s="71">
        <v>0</v>
      </c>
      <c r="J214" s="71"/>
      <c r="K214" s="71">
        <v>0</v>
      </c>
      <c r="L214" s="71"/>
      <c r="M214" s="72" t="s">
        <v>2226</v>
      </c>
    </row>
    <row r="215" spans="1:13" ht="12" outlineLevel="2">
      <c r="A215" s="64">
        <v>34</v>
      </c>
      <c r="B215" s="64" t="s">
        <v>1265</v>
      </c>
      <c r="C215" s="64" t="s">
        <v>2086</v>
      </c>
      <c r="D215" s="74" t="s">
        <v>2227</v>
      </c>
      <c r="E215" s="63">
        <f t="shared" si="49"/>
        <v>28</v>
      </c>
      <c r="F215" s="71">
        <v>28</v>
      </c>
      <c r="G215" s="71">
        <v>0</v>
      </c>
      <c r="H215" s="71"/>
      <c r="I215" s="71">
        <v>0</v>
      </c>
      <c r="J215" s="71"/>
      <c r="K215" s="71">
        <v>0</v>
      </c>
      <c r="L215" s="71"/>
      <c r="M215" s="72" t="s">
        <v>2228</v>
      </c>
    </row>
    <row r="216" spans="1:13" ht="12" outlineLevel="2">
      <c r="A216" s="64">
        <v>34</v>
      </c>
      <c r="B216" s="64" t="s">
        <v>1265</v>
      </c>
      <c r="C216" s="64" t="s">
        <v>2086</v>
      </c>
      <c r="D216" s="70" t="s">
        <v>2229</v>
      </c>
      <c r="E216" s="63">
        <f t="shared" si="49"/>
        <v>90</v>
      </c>
      <c r="F216" s="71">
        <v>90</v>
      </c>
      <c r="G216" s="71">
        <v>0</v>
      </c>
      <c r="H216" s="71"/>
      <c r="I216" s="71">
        <v>0</v>
      </c>
      <c r="J216" s="71"/>
      <c r="K216" s="71">
        <v>90</v>
      </c>
      <c r="L216" s="71"/>
      <c r="M216" s="72" t="s">
        <v>2230</v>
      </c>
    </row>
    <row r="217" spans="1:13" ht="12" outlineLevel="2">
      <c r="A217" s="64">
        <v>34</v>
      </c>
      <c r="B217" s="64" t="s">
        <v>1265</v>
      </c>
      <c r="C217" s="64" t="s">
        <v>2085</v>
      </c>
      <c r="D217" s="70" t="s">
        <v>2231</v>
      </c>
      <c r="E217" s="63">
        <f t="shared" si="49"/>
        <v>13</v>
      </c>
      <c r="F217" s="71">
        <v>13</v>
      </c>
      <c r="G217" s="71">
        <v>0</v>
      </c>
      <c r="H217" s="71"/>
      <c r="I217" s="71">
        <v>0</v>
      </c>
      <c r="J217" s="71"/>
      <c r="K217" s="71">
        <v>13</v>
      </c>
      <c r="L217" s="71"/>
      <c r="M217" s="72" t="s">
        <v>2232</v>
      </c>
    </row>
    <row r="218" spans="1:13" ht="12" outlineLevel="2">
      <c r="A218" s="64">
        <v>34</v>
      </c>
      <c r="B218" s="64" t="s">
        <v>1265</v>
      </c>
      <c r="C218" s="64" t="s">
        <v>2086</v>
      </c>
      <c r="D218" s="70" t="s">
        <v>2233</v>
      </c>
      <c r="E218" s="63">
        <f t="shared" si="49"/>
        <v>20</v>
      </c>
      <c r="F218" s="71">
        <v>20</v>
      </c>
      <c r="G218" s="71">
        <v>0</v>
      </c>
      <c r="H218" s="71"/>
      <c r="I218" s="71">
        <v>0</v>
      </c>
      <c r="J218" s="71"/>
      <c r="K218" s="71">
        <v>20</v>
      </c>
      <c r="L218" s="71"/>
      <c r="M218" s="72" t="s">
        <v>2234</v>
      </c>
    </row>
    <row r="219" spans="1:13" ht="12" outlineLevel="2">
      <c r="A219" s="64">
        <v>34</v>
      </c>
      <c r="B219" s="64" t="s">
        <v>1265</v>
      </c>
      <c r="C219" s="64" t="s">
        <v>2085</v>
      </c>
      <c r="D219" s="70" t="s">
        <v>2235</v>
      </c>
      <c r="E219" s="63">
        <f t="shared" si="49"/>
        <v>80</v>
      </c>
      <c r="F219" s="71">
        <v>40</v>
      </c>
      <c r="G219" s="71">
        <v>40</v>
      </c>
      <c r="H219" s="71"/>
      <c r="I219" s="71">
        <v>0</v>
      </c>
      <c r="J219" s="71"/>
      <c r="K219" s="71">
        <v>40</v>
      </c>
      <c r="L219" s="71"/>
      <c r="M219" s="72" t="s">
        <v>2236</v>
      </c>
    </row>
    <row r="220" spans="1:13" ht="12" outlineLevel="2">
      <c r="A220" s="64">
        <v>34</v>
      </c>
      <c r="B220" s="64" t="s">
        <v>1265</v>
      </c>
      <c r="C220" s="64" t="s">
        <v>2085</v>
      </c>
      <c r="D220" s="70" t="s">
        <v>2237</v>
      </c>
      <c r="E220" s="63">
        <f t="shared" si="49"/>
        <v>22</v>
      </c>
      <c r="F220" s="71">
        <v>10</v>
      </c>
      <c r="G220" s="71">
        <v>12</v>
      </c>
      <c r="H220" s="71"/>
      <c r="I220" s="71">
        <v>0</v>
      </c>
      <c r="J220" s="71"/>
      <c r="K220" s="71">
        <v>10</v>
      </c>
      <c r="L220" s="71"/>
      <c r="M220" s="72" t="s">
        <v>2236</v>
      </c>
    </row>
    <row r="221" spans="1:13" ht="12" outlineLevel="2">
      <c r="A221" s="64">
        <v>34</v>
      </c>
      <c r="B221" s="64" t="s">
        <v>1265</v>
      </c>
      <c r="C221" s="64" t="s">
        <v>2086</v>
      </c>
      <c r="D221" s="70" t="s">
        <v>2238</v>
      </c>
      <c r="E221" s="63">
        <f t="shared" si="49"/>
        <v>63</v>
      </c>
      <c r="F221" s="71"/>
      <c r="G221" s="71">
        <v>63</v>
      </c>
      <c r="H221" s="71"/>
      <c r="I221" s="71">
        <v>0</v>
      </c>
      <c r="J221" s="71"/>
      <c r="K221" s="71">
        <v>0</v>
      </c>
      <c r="L221" s="71"/>
      <c r="M221" s="72"/>
    </row>
    <row r="222" spans="1:13" ht="12" outlineLevel="2">
      <c r="A222" s="64">
        <v>34</v>
      </c>
      <c r="B222" s="64" t="s">
        <v>1265</v>
      </c>
      <c r="C222" s="64" t="s">
        <v>2086</v>
      </c>
      <c r="D222" s="70" t="s">
        <v>2239</v>
      </c>
      <c r="E222" s="63">
        <f t="shared" si="49"/>
        <v>184</v>
      </c>
      <c r="F222" s="71"/>
      <c r="G222" s="71">
        <v>184</v>
      </c>
      <c r="H222" s="71"/>
      <c r="I222" s="71">
        <v>0</v>
      </c>
      <c r="J222" s="71"/>
      <c r="K222" s="71">
        <v>0</v>
      </c>
      <c r="L222" s="71"/>
      <c r="M222" s="72"/>
    </row>
    <row r="223" spans="1:13" ht="12" outlineLevel="2">
      <c r="A223" s="64">
        <v>34</v>
      </c>
      <c r="B223" s="64" t="s">
        <v>1265</v>
      </c>
      <c r="C223" s="64" t="s">
        <v>2085</v>
      </c>
      <c r="D223" s="74" t="s">
        <v>2240</v>
      </c>
      <c r="E223" s="63">
        <f t="shared" si="49"/>
        <v>14</v>
      </c>
      <c r="F223" s="71"/>
      <c r="G223" s="71">
        <v>14</v>
      </c>
      <c r="H223" s="71"/>
      <c r="I223" s="71">
        <v>0</v>
      </c>
      <c r="J223" s="71"/>
      <c r="K223" s="71">
        <v>0</v>
      </c>
      <c r="L223" s="71"/>
      <c r="M223" s="72"/>
    </row>
    <row r="224" spans="1:13" ht="12" outlineLevel="2">
      <c r="A224" s="64">
        <v>34</v>
      </c>
      <c r="B224" s="64" t="s">
        <v>1265</v>
      </c>
      <c r="C224" s="64" t="s">
        <v>2085</v>
      </c>
      <c r="D224" s="74" t="s">
        <v>2241</v>
      </c>
      <c r="E224" s="63">
        <f t="shared" si="49"/>
        <v>268</v>
      </c>
      <c r="F224" s="71"/>
      <c r="G224" s="71">
        <v>268</v>
      </c>
      <c r="H224" s="71"/>
      <c r="I224" s="71">
        <v>0</v>
      </c>
      <c r="J224" s="71"/>
      <c r="K224" s="71">
        <v>0</v>
      </c>
      <c r="L224" s="71"/>
      <c r="M224" s="72" t="s">
        <v>2242</v>
      </c>
    </row>
    <row r="225" spans="1:13" ht="12" outlineLevel="2">
      <c r="A225" s="64">
        <v>34</v>
      </c>
      <c r="B225" s="64" t="s">
        <v>1265</v>
      </c>
      <c r="C225" s="64" t="s">
        <v>2085</v>
      </c>
      <c r="D225" s="74" t="s">
        <v>2243</v>
      </c>
      <c r="E225" s="63">
        <f t="shared" si="49"/>
        <v>105</v>
      </c>
      <c r="F225" s="71"/>
      <c r="G225" s="71">
        <v>105</v>
      </c>
      <c r="H225" s="71"/>
      <c r="I225" s="71">
        <v>0</v>
      </c>
      <c r="J225" s="71"/>
      <c r="K225" s="71">
        <v>0</v>
      </c>
      <c r="L225" s="71"/>
      <c r="M225" s="72" t="s">
        <v>2242</v>
      </c>
    </row>
    <row r="226" spans="1:13" ht="12" outlineLevel="2">
      <c r="A226" s="64">
        <v>34</v>
      </c>
      <c r="B226" s="64" t="s">
        <v>1265</v>
      </c>
      <c r="C226" s="64" t="s">
        <v>2085</v>
      </c>
      <c r="D226" s="74" t="s">
        <v>2244</v>
      </c>
      <c r="E226" s="63">
        <f t="shared" si="49"/>
        <v>29</v>
      </c>
      <c r="F226" s="71"/>
      <c r="G226" s="71">
        <v>29</v>
      </c>
      <c r="H226" s="71"/>
      <c r="I226" s="71">
        <v>0</v>
      </c>
      <c r="J226" s="71"/>
      <c r="K226" s="71">
        <v>0</v>
      </c>
      <c r="L226" s="71"/>
      <c r="M226" s="72" t="s">
        <v>2245</v>
      </c>
    </row>
    <row r="227" spans="1:13" ht="24" outlineLevel="2">
      <c r="A227" s="64">
        <v>34</v>
      </c>
      <c r="B227" s="64" t="s">
        <v>1265</v>
      </c>
      <c r="C227" s="64" t="s">
        <v>2085</v>
      </c>
      <c r="D227" s="70" t="s">
        <v>2246</v>
      </c>
      <c r="E227" s="63">
        <f t="shared" si="49"/>
        <v>50</v>
      </c>
      <c r="F227" s="71"/>
      <c r="G227" s="71">
        <v>50</v>
      </c>
      <c r="H227" s="71"/>
      <c r="I227" s="71">
        <v>0</v>
      </c>
      <c r="J227" s="71"/>
      <c r="K227" s="71">
        <v>0</v>
      </c>
      <c r="L227" s="71"/>
      <c r="M227" s="72" t="s">
        <v>2247</v>
      </c>
    </row>
    <row r="228" spans="1:13" ht="12" outlineLevel="2">
      <c r="A228" s="64">
        <v>34</v>
      </c>
      <c r="B228" s="64" t="s">
        <v>1265</v>
      </c>
      <c r="C228" s="64" t="s">
        <v>2085</v>
      </c>
      <c r="D228" s="70" t="s">
        <v>2248</v>
      </c>
      <c r="E228" s="63">
        <f t="shared" si="49"/>
        <v>16</v>
      </c>
      <c r="F228" s="71"/>
      <c r="G228" s="71">
        <v>16</v>
      </c>
      <c r="H228" s="71"/>
      <c r="I228" s="71">
        <v>0</v>
      </c>
      <c r="J228" s="71"/>
      <c r="K228" s="71">
        <v>0</v>
      </c>
      <c r="L228" s="71"/>
      <c r="M228" s="72" t="s">
        <v>2249</v>
      </c>
    </row>
    <row r="229" spans="1:13" ht="12" outlineLevel="2">
      <c r="A229" s="64">
        <v>34</v>
      </c>
      <c r="B229" s="68" t="s">
        <v>1265</v>
      </c>
      <c r="C229" s="64" t="s">
        <v>2085</v>
      </c>
      <c r="D229" s="79" t="s">
        <v>2250</v>
      </c>
      <c r="E229" s="63">
        <f t="shared" si="49"/>
        <v>90</v>
      </c>
      <c r="F229" s="76"/>
      <c r="G229" s="76">
        <v>90</v>
      </c>
      <c r="H229" s="78"/>
      <c r="I229" s="78">
        <v>0</v>
      </c>
      <c r="J229" s="78"/>
      <c r="K229" s="78">
        <v>0</v>
      </c>
      <c r="L229" s="78"/>
      <c r="M229" s="80" t="s">
        <v>2251</v>
      </c>
    </row>
    <row r="230" spans="1:13" ht="12" outlineLevel="2">
      <c r="A230" s="64">
        <v>34</v>
      </c>
      <c r="B230" s="68" t="s">
        <v>1265</v>
      </c>
      <c r="C230" s="64" t="s">
        <v>2085</v>
      </c>
      <c r="D230" s="79" t="s">
        <v>2252</v>
      </c>
      <c r="E230" s="63">
        <f t="shared" si="49"/>
        <v>50</v>
      </c>
      <c r="F230" s="76"/>
      <c r="G230" s="76">
        <v>50</v>
      </c>
      <c r="H230" s="78"/>
      <c r="I230" s="78">
        <v>0</v>
      </c>
      <c r="J230" s="78"/>
      <c r="K230" s="78">
        <v>0</v>
      </c>
      <c r="L230" s="78"/>
      <c r="M230" s="80" t="s">
        <v>2253</v>
      </c>
    </row>
    <row r="231" spans="1:13" ht="12" outlineLevel="2">
      <c r="A231" s="64">
        <v>34</v>
      </c>
      <c r="B231" s="68" t="s">
        <v>1265</v>
      </c>
      <c r="C231" s="64" t="s">
        <v>2085</v>
      </c>
      <c r="D231" s="79" t="s">
        <v>2254</v>
      </c>
      <c r="E231" s="63">
        <f t="shared" si="49"/>
        <v>3</v>
      </c>
      <c r="F231" s="76"/>
      <c r="G231" s="76">
        <v>3</v>
      </c>
      <c r="H231" s="78"/>
      <c r="I231" s="78">
        <v>0</v>
      </c>
      <c r="J231" s="78"/>
      <c r="K231" s="78">
        <v>0</v>
      </c>
      <c r="L231" s="78"/>
      <c r="M231" s="80" t="s">
        <v>2255</v>
      </c>
    </row>
    <row r="232" spans="1:13" ht="12" outlineLevel="2">
      <c r="A232" s="64">
        <v>34</v>
      </c>
      <c r="B232" s="68" t="s">
        <v>1265</v>
      </c>
      <c r="C232" s="64" t="s">
        <v>2085</v>
      </c>
      <c r="D232" s="79" t="s">
        <v>2256</v>
      </c>
      <c r="E232" s="63">
        <f t="shared" si="49"/>
        <v>6</v>
      </c>
      <c r="F232" s="76"/>
      <c r="G232" s="76">
        <v>6</v>
      </c>
      <c r="H232" s="78"/>
      <c r="I232" s="78">
        <v>0</v>
      </c>
      <c r="J232" s="78"/>
      <c r="K232" s="78">
        <v>0</v>
      </c>
      <c r="L232" s="78"/>
      <c r="M232" s="80" t="s">
        <v>2257</v>
      </c>
    </row>
    <row r="233" spans="1:13" ht="12" outlineLevel="2">
      <c r="A233" s="64">
        <v>34</v>
      </c>
      <c r="B233" s="68" t="s">
        <v>1265</v>
      </c>
      <c r="C233" s="64" t="s">
        <v>2085</v>
      </c>
      <c r="D233" s="79" t="s">
        <v>2258</v>
      </c>
      <c r="E233" s="63">
        <f t="shared" si="49"/>
        <v>2</v>
      </c>
      <c r="F233" s="76"/>
      <c r="G233" s="76">
        <v>2</v>
      </c>
      <c r="H233" s="78"/>
      <c r="I233" s="78">
        <v>0</v>
      </c>
      <c r="J233" s="78"/>
      <c r="K233" s="78">
        <v>0</v>
      </c>
      <c r="L233" s="78"/>
      <c r="M233" s="80" t="s">
        <v>2259</v>
      </c>
    </row>
    <row r="234" spans="1:13" ht="12" outlineLevel="2">
      <c r="A234" s="64">
        <v>34</v>
      </c>
      <c r="B234" s="68" t="s">
        <v>1265</v>
      </c>
      <c r="C234" s="64" t="s">
        <v>2085</v>
      </c>
      <c r="D234" s="79" t="s">
        <v>2260</v>
      </c>
      <c r="E234" s="63">
        <f t="shared" si="49"/>
        <v>35</v>
      </c>
      <c r="F234" s="76"/>
      <c r="G234" s="76">
        <v>35</v>
      </c>
      <c r="H234" s="78"/>
      <c r="I234" s="78">
        <v>0</v>
      </c>
      <c r="J234" s="78"/>
      <c r="K234" s="78">
        <v>0</v>
      </c>
      <c r="L234" s="78"/>
      <c r="M234" s="80" t="s">
        <v>2261</v>
      </c>
    </row>
    <row r="235" spans="1:13" ht="12" outlineLevel="2">
      <c r="A235" s="64">
        <v>34</v>
      </c>
      <c r="B235" s="68" t="s">
        <v>1265</v>
      </c>
      <c r="C235" s="64" t="s">
        <v>2085</v>
      </c>
      <c r="D235" s="79" t="s">
        <v>2262</v>
      </c>
      <c r="E235" s="63">
        <f t="shared" si="49"/>
        <v>10</v>
      </c>
      <c r="F235" s="76"/>
      <c r="G235" s="76">
        <v>10</v>
      </c>
      <c r="H235" s="78"/>
      <c r="I235" s="78">
        <v>0</v>
      </c>
      <c r="J235" s="78"/>
      <c r="K235" s="78">
        <v>0</v>
      </c>
      <c r="L235" s="78"/>
      <c r="M235" s="80" t="s">
        <v>2263</v>
      </c>
    </row>
    <row r="236" spans="1:13" ht="12" outlineLevel="2">
      <c r="A236" s="64">
        <v>34</v>
      </c>
      <c r="B236" s="68" t="s">
        <v>1265</v>
      </c>
      <c r="C236" s="64" t="s">
        <v>2085</v>
      </c>
      <c r="D236" s="79" t="s">
        <v>2264</v>
      </c>
      <c r="E236" s="63">
        <f t="shared" si="49"/>
        <v>12</v>
      </c>
      <c r="F236" s="76"/>
      <c r="G236" s="76">
        <v>12</v>
      </c>
      <c r="H236" s="78"/>
      <c r="I236" s="78">
        <v>0</v>
      </c>
      <c r="J236" s="78"/>
      <c r="K236" s="78">
        <v>0</v>
      </c>
      <c r="L236" s="78"/>
      <c r="M236" s="80" t="s">
        <v>2265</v>
      </c>
    </row>
    <row r="237" spans="1:13" ht="12" outlineLevel="2">
      <c r="A237" s="64">
        <v>34</v>
      </c>
      <c r="B237" s="68" t="s">
        <v>1265</v>
      </c>
      <c r="C237" s="64" t="s">
        <v>2085</v>
      </c>
      <c r="D237" s="79" t="s">
        <v>2266</v>
      </c>
      <c r="E237" s="63">
        <f t="shared" si="49"/>
        <v>8</v>
      </c>
      <c r="F237" s="76"/>
      <c r="G237" s="76">
        <v>8</v>
      </c>
      <c r="H237" s="78"/>
      <c r="I237" s="78">
        <v>0</v>
      </c>
      <c r="J237" s="78"/>
      <c r="K237" s="78">
        <v>0</v>
      </c>
      <c r="L237" s="78"/>
      <c r="M237" s="80" t="s">
        <v>2267</v>
      </c>
    </row>
    <row r="238" spans="1:13" ht="12" outlineLevel="2">
      <c r="A238" s="64">
        <v>34</v>
      </c>
      <c r="B238" s="68" t="s">
        <v>1265</v>
      </c>
      <c r="C238" s="64" t="s">
        <v>2085</v>
      </c>
      <c r="D238" s="79" t="s">
        <v>2268</v>
      </c>
      <c r="E238" s="63">
        <f t="shared" si="49"/>
        <v>9</v>
      </c>
      <c r="F238" s="76"/>
      <c r="G238" s="76">
        <v>9</v>
      </c>
      <c r="H238" s="78"/>
      <c r="I238" s="78">
        <v>0</v>
      </c>
      <c r="J238" s="78"/>
      <c r="K238" s="78">
        <v>0</v>
      </c>
      <c r="L238" s="78"/>
      <c r="M238" s="80" t="s">
        <v>2269</v>
      </c>
    </row>
    <row r="239" spans="1:13" ht="12" outlineLevel="2">
      <c r="A239" s="64">
        <v>34</v>
      </c>
      <c r="B239" s="68" t="s">
        <v>1265</v>
      </c>
      <c r="C239" s="64" t="s">
        <v>2085</v>
      </c>
      <c r="D239" s="79" t="s">
        <v>2270</v>
      </c>
      <c r="E239" s="63">
        <f t="shared" si="49"/>
        <v>4</v>
      </c>
      <c r="F239" s="76"/>
      <c r="G239" s="76">
        <v>4</v>
      </c>
      <c r="H239" s="78"/>
      <c r="I239" s="78">
        <v>0</v>
      </c>
      <c r="J239" s="78"/>
      <c r="K239" s="78">
        <v>0</v>
      </c>
      <c r="L239" s="78"/>
      <c r="M239" s="80" t="s">
        <v>2271</v>
      </c>
    </row>
    <row r="240" spans="1:13" ht="12" outlineLevel="2">
      <c r="A240" s="64">
        <v>34</v>
      </c>
      <c r="B240" s="68" t="s">
        <v>1265</v>
      </c>
      <c r="C240" s="64" t="s">
        <v>2085</v>
      </c>
      <c r="D240" s="79" t="s">
        <v>2272</v>
      </c>
      <c r="E240" s="63">
        <f t="shared" si="49"/>
        <v>18</v>
      </c>
      <c r="F240" s="76"/>
      <c r="G240" s="76">
        <v>18</v>
      </c>
      <c r="H240" s="78"/>
      <c r="I240" s="78">
        <v>0</v>
      </c>
      <c r="J240" s="78"/>
      <c r="K240" s="78">
        <v>0</v>
      </c>
      <c r="L240" s="78"/>
      <c r="M240" s="80" t="s">
        <v>2273</v>
      </c>
    </row>
    <row r="241" spans="1:13" ht="12" outlineLevel="2">
      <c r="A241" s="64">
        <v>34</v>
      </c>
      <c r="B241" s="68" t="s">
        <v>1265</v>
      </c>
      <c r="C241" s="64" t="s">
        <v>2085</v>
      </c>
      <c r="D241" s="79" t="s">
        <v>2274</v>
      </c>
      <c r="E241" s="63">
        <f t="shared" si="49"/>
        <v>15</v>
      </c>
      <c r="F241" s="76"/>
      <c r="G241" s="76">
        <v>15</v>
      </c>
      <c r="H241" s="78"/>
      <c r="I241" s="78">
        <v>0</v>
      </c>
      <c r="J241" s="78"/>
      <c r="K241" s="78">
        <v>0</v>
      </c>
      <c r="L241" s="78"/>
      <c r="M241" s="80" t="s">
        <v>2275</v>
      </c>
    </row>
    <row r="242" spans="1:13" ht="12" outlineLevel="2">
      <c r="A242" s="64">
        <v>34</v>
      </c>
      <c r="B242" s="68" t="s">
        <v>1265</v>
      </c>
      <c r="C242" s="64" t="s">
        <v>2085</v>
      </c>
      <c r="D242" s="79" t="s">
        <v>2276</v>
      </c>
      <c r="E242" s="63">
        <f t="shared" si="49"/>
        <v>10</v>
      </c>
      <c r="F242" s="76"/>
      <c r="G242" s="76">
        <v>10</v>
      </c>
      <c r="H242" s="78"/>
      <c r="I242" s="78">
        <v>0</v>
      </c>
      <c r="J242" s="78"/>
      <c r="K242" s="78">
        <v>0</v>
      </c>
      <c r="L242" s="78"/>
      <c r="M242" s="80" t="s">
        <v>2277</v>
      </c>
    </row>
    <row r="243" spans="1:13" ht="12" outlineLevel="2">
      <c r="A243" s="64">
        <v>34</v>
      </c>
      <c r="B243" s="68" t="s">
        <v>1265</v>
      </c>
      <c r="C243" s="64" t="s">
        <v>2085</v>
      </c>
      <c r="D243" s="79" t="s">
        <v>2278</v>
      </c>
      <c r="E243" s="63">
        <f t="shared" si="49"/>
        <v>30</v>
      </c>
      <c r="F243" s="76"/>
      <c r="G243" s="76">
        <v>30</v>
      </c>
      <c r="H243" s="78"/>
      <c r="I243" s="78">
        <v>0</v>
      </c>
      <c r="J243" s="78"/>
      <c r="K243" s="78">
        <v>0</v>
      </c>
      <c r="L243" s="78"/>
      <c r="M243" s="80" t="s">
        <v>2279</v>
      </c>
    </row>
    <row r="244" spans="1:13" ht="12" outlineLevel="2">
      <c r="A244" s="64">
        <v>34</v>
      </c>
      <c r="B244" s="68" t="s">
        <v>1265</v>
      </c>
      <c r="C244" s="64" t="s">
        <v>2085</v>
      </c>
      <c r="D244" s="87" t="s">
        <v>2280</v>
      </c>
      <c r="E244" s="63">
        <f t="shared" si="49"/>
        <v>30</v>
      </c>
      <c r="F244" s="76"/>
      <c r="G244" s="78">
        <v>30</v>
      </c>
      <c r="H244" s="78"/>
      <c r="I244" s="78">
        <v>0</v>
      </c>
      <c r="J244" s="78"/>
      <c r="K244" s="78">
        <v>0</v>
      </c>
      <c r="L244" s="78"/>
      <c r="M244" s="80" t="s">
        <v>2281</v>
      </c>
    </row>
    <row r="245" spans="1:13" ht="12" outlineLevel="1">
      <c r="A245" s="64"/>
      <c r="B245" s="69" t="s">
        <v>845</v>
      </c>
      <c r="C245" s="64"/>
      <c r="D245" s="70"/>
      <c r="E245" s="63">
        <f aca="true" t="shared" si="50" ref="E245:K245">SUBTOTAL(9,E246:E268)</f>
        <v>2477</v>
      </c>
      <c r="F245" s="63">
        <f t="shared" si="50"/>
        <v>677</v>
      </c>
      <c r="G245" s="78">
        <f t="shared" si="50"/>
        <v>1800</v>
      </c>
      <c r="H245" s="78">
        <f t="shared" si="50"/>
        <v>0</v>
      </c>
      <c r="I245" s="78">
        <f t="shared" si="50"/>
        <v>0</v>
      </c>
      <c r="J245" s="78">
        <f t="shared" si="50"/>
        <v>0</v>
      </c>
      <c r="K245" s="78">
        <f t="shared" si="50"/>
        <v>0</v>
      </c>
      <c r="L245" s="78"/>
      <c r="M245" s="80"/>
    </row>
    <row r="246" spans="1:13" ht="12" outlineLevel="2">
      <c r="A246" s="64">
        <v>35</v>
      </c>
      <c r="B246" s="64" t="s">
        <v>1266</v>
      </c>
      <c r="C246" s="64" t="s">
        <v>2086</v>
      </c>
      <c r="D246" s="70" t="s">
        <v>2087</v>
      </c>
      <c r="E246" s="63">
        <f aca="true" t="shared" si="51" ref="E246:E268">SUM(F246:J246)</f>
        <v>497</v>
      </c>
      <c r="F246" s="63">
        <v>497</v>
      </c>
      <c r="G246" s="78"/>
      <c r="H246" s="78"/>
      <c r="I246" s="78"/>
      <c r="J246" s="78"/>
      <c r="K246" s="78"/>
      <c r="L246" s="78"/>
      <c r="M246" s="80"/>
    </row>
    <row r="247" spans="1:13" ht="12" outlineLevel="2">
      <c r="A247" s="64">
        <v>35</v>
      </c>
      <c r="B247" s="64" t="s">
        <v>1266</v>
      </c>
      <c r="C247" s="64" t="s">
        <v>2086</v>
      </c>
      <c r="D247" s="70" t="s">
        <v>2088</v>
      </c>
      <c r="E247" s="63">
        <f t="shared" si="51"/>
        <v>145</v>
      </c>
      <c r="F247" s="63">
        <v>145</v>
      </c>
      <c r="G247" s="78"/>
      <c r="H247" s="78"/>
      <c r="I247" s="78"/>
      <c r="J247" s="78"/>
      <c r="K247" s="78"/>
      <c r="L247" s="78"/>
      <c r="M247" s="80"/>
    </row>
    <row r="248" spans="1:13" ht="12" outlineLevel="2">
      <c r="A248" s="64">
        <v>35</v>
      </c>
      <c r="B248" s="64" t="s">
        <v>1266</v>
      </c>
      <c r="C248" s="64" t="s">
        <v>2086</v>
      </c>
      <c r="D248" s="70" t="s">
        <v>2146</v>
      </c>
      <c r="E248" s="63">
        <f t="shared" si="51"/>
        <v>10</v>
      </c>
      <c r="F248" s="71">
        <v>10</v>
      </c>
      <c r="G248" s="71">
        <v>0</v>
      </c>
      <c r="H248" s="71"/>
      <c r="I248" s="71">
        <v>0</v>
      </c>
      <c r="J248" s="71"/>
      <c r="K248" s="71">
        <v>0</v>
      </c>
      <c r="L248" s="71"/>
      <c r="M248" s="72"/>
    </row>
    <row r="249" spans="1:13" ht="12" outlineLevel="2">
      <c r="A249" s="64">
        <v>35</v>
      </c>
      <c r="B249" s="64" t="s">
        <v>1266</v>
      </c>
      <c r="C249" s="64" t="s">
        <v>2086</v>
      </c>
      <c r="D249" s="70" t="s">
        <v>2147</v>
      </c>
      <c r="E249" s="63">
        <f t="shared" si="51"/>
        <v>25</v>
      </c>
      <c r="F249" s="71">
        <v>25</v>
      </c>
      <c r="G249" s="71">
        <v>0</v>
      </c>
      <c r="H249" s="71"/>
      <c r="I249" s="71">
        <v>0</v>
      </c>
      <c r="J249" s="71"/>
      <c r="K249" s="71">
        <v>0</v>
      </c>
      <c r="L249" s="71"/>
      <c r="M249" s="72"/>
    </row>
    <row r="250" spans="1:13" ht="12" outlineLevel="2">
      <c r="A250" s="64">
        <v>35</v>
      </c>
      <c r="B250" s="64" t="s">
        <v>1266</v>
      </c>
      <c r="C250" s="64" t="s">
        <v>2086</v>
      </c>
      <c r="D250" s="70" t="s">
        <v>2282</v>
      </c>
      <c r="E250" s="63">
        <f t="shared" si="51"/>
        <v>360</v>
      </c>
      <c r="F250" s="71">
        <v>0</v>
      </c>
      <c r="G250" s="71">
        <v>360</v>
      </c>
      <c r="H250" s="71"/>
      <c r="I250" s="71">
        <v>0</v>
      </c>
      <c r="J250" s="71"/>
      <c r="K250" s="71">
        <v>0</v>
      </c>
      <c r="L250" s="71"/>
      <c r="M250" s="72"/>
    </row>
    <row r="251" spans="1:13" ht="12" outlineLevel="2">
      <c r="A251" s="64">
        <v>35</v>
      </c>
      <c r="B251" s="64" t="s">
        <v>1266</v>
      </c>
      <c r="C251" s="64" t="s">
        <v>2085</v>
      </c>
      <c r="D251" s="70" t="s">
        <v>2283</v>
      </c>
      <c r="E251" s="63">
        <f t="shared" si="51"/>
        <v>230</v>
      </c>
      <c r="F251" s="71">
        <v>0</v>
      </c>
      <c r="G251" s="71">
        <v>230</v>
      </c>
      <c r="H251" s="71"/>
      <c r="I251" s="71">
        <v>0</v>
      </c>
      <c r="J251" s="71"/>
      <c r="K251" s="71">
        <v>0</v>
      </c>
      <c r="L251" s="71"/>
      <c r="M251" s="72"/>
    </row>
    <row r="252" spans="1:13" ht="12" outlineLevel="2">
      <c r="A252" s="64">
        <v>35</v>
      </c>
      <c r="B252" s="64" t="s">
        <v>1266</v>
      </c>
      <c r="C252" s="64" t="s">
        <v>2085</v>
      </c>
      <c r="D252" s="70" t="s">
        <v>2284</v>
      </c>
      <c r="E252" s="63">
        <f t="shared" si="51"/>
        <v>65</v>
      </c>
      <c r="F252" s="71">
        <v>0</v>
      </c>
      <c r="G252" s="71">
        <v>65</v>
      </c>
      <c r="H252" s="71"/>
      <c r="I252" s="71">
        <v>0</v>
      </c>
      <c r="J252" s="71"/>
      <c r="K252" s="71">
        <v>0</v>
      </c>
      <c r="L252" s="71"/>
      <c r="M252" s="72"/>
    </row>
    <row r="253" spans="1:13" ht="12" outlineLevel="2">
      <c r="A253" s="64">
        <v>35</v>
      </c>
      <c r="B253" s="64" t="s">
        <v>1266</v>
      </c>
      <c r="C253" s="64" t="s">
        <v>2085</v>
      </c>
      <c r="D253" s="70" t="s">
        <v>2285</v>
      </c>
      <c r="E253" s="63">
        <f t="shared" si="51"/>
        <v>2</v>
      </c>
      <c r="F253" s="71">
        <v>0</v>
      </c>
      <c r="G253" s="71">
        <v>2</v>
      </c>
      <c r="H253" s="71"/>
      <c r="I253" s="71">
        <v>0</v>
      </c>
      <c r="J253" s="71"/>
      <c r="K253" s="71">
        <v>0</v>
      </c>
      <c r="L253" s="71"/>
      <c r="M253" s="72"/>
    </row>
    <row r="254" spans="1:13" ht="12" outlineLevel="2">
      <c r="A254" s="64">
        <v>35</v>
      </c>
      <c r="B254" s="64" t="s">
        <v>1266</v>
      </c>
      <c r="C254" s="64" t="s">
        <v>2085</v>
      </c>
      <c r="D254" s="70" t="s">
        <v>2286</v>
      </c>
      <c r="E254" s="63">
        <f t="shared" si="51"/>
        <v>8</v>
      </c>
      <c r="F254" s="71">
        <v>0</v>
      </c>
      <c r="G254" s="71">
        <v>8</v>
      </c>
      <c r="H254" s="71"/>
      <c r="I254" s="71">
        <v>0</v>
      </c>
      <c r="J254" s="71"/>
      <c r="K254" s="71">
        <v>0</v>
      </c>
      <c r="L254" s="71"/>
      <c r="M254" s="72"/>
    </row>
    <row r="255" spans="1:13" ht="12" outlineLevel="2">
      <c r="A255" s="64">
        <v>35</v>
      </c>
      <c r="B255" s="64" t="s">
        <v>1266</v>
      </c>
      <c r="C255" s="64" t="s">
        <v>2085</v>
      </c>
      <c r="D255" s="70" t="s">
        <v>2287</v>
      </c>
      <c r="E255" s="63">
        <f t="shared" si="51"/>
        <v>68</v>
      </c>
      <c r="F255" s="71">
        <v>0</v>
      </c>
      <c r="G255" s="71">
        <v>68</v>
      </c>
      <c r="H255" s="71"/>
      <c r="I255" s="71">
        <v>0</v>
      </c>
      <c r="J255" s="71"/>
      <c r="K255" s="71">
        <v>0</v>
      </c>
      <c r="L255" s="71"/>
      <c r="M255" s="72"/>
    </row>
    <row r="256" spans="1:13" ht="12" outlineLevel="2">
      <c r="A256" s="64">
        <v>35</v>
      </c>
      <c r="B256" s="64" t="s">
        <v>1266</v>
      </c>
      <c r="C256" s="64" t="s">
        <v>2085</v>
      </c>
      <c r="D256" s="70" t="s">
        <v>2288</v>
      </c>
      <c r="E256" s="63">
        <f t="shared" si="51"/>
        <v>2</v>
      </c>
      <c r="F256" s="71">
        <v>0</v>
      </c>
      <c r="G256" s="71">
        <v>2</v>
      </c>
      <c r="H256" s="71"/>
      <c r="I256" s="71">
        <v>0</v>
      </c>
      <c r="J256" s="71"/>
      <c r="K256" s="71">
        <v>0</v>
      </c>
      <c r="L256" s="71"/>
      <c r="M256" s="72"/>
    </row>
    <row r="257" spans="1:13" ht="12" outlineLevel="2">
      <c r="A257" s="64">
        <v>35</v>
      </c>
      <c r="B257" s="64" t="s">
        <v>1266</v>
      </c>
      <c r="C257" s="64" t="s">
        <v>2085</v>
      </c>
      <c r="D257" s="70" t="s">
        <v>2289</v>
      </c>
      <c r="E257" s="63">
        <f t="shared" si="51"/>
        <v>34</v>
      </c>
      <c r="F257" s="71">
        <v>0</v>
      </c>
      <c r="G257" s="71">
        <v>34</v>
      </c>
      <c r="H257" s="71"/>
      <c r="I257" s="71">
        <v>0</v>
      </c>
      <c r="J257" s="71"/>
      <c r="K257" s="71">
        <v>0</v>
      </c>
      <c r="L257" s="71"/>
      <c r="M257" s="72"/>
    </row>
    <row r="258" spans="1:13" ht="12" outlineLevel="2">
      <c r="A258" s="64">
        <v>35</v>
      </c>
      <c r="B258" s="64" t="s">
        <v>1266</v>
      </c>
      <c r="C258" s="64" t="s">
        <v>2085</v>
      </c>
      <c r="D258" s="70" t="s">
        <v>2290</v>
      </c>
      <c r="E258" s="63">
        <f t="shared" si="51"/>
        <v>32</v>
      </c>
      <c r="F258" s="71">
        <v>0</v>
      </c>
      <c r="G258" s="71">
        <v>32</v>
      </c>
      <c r="H258" s="71"/>
      <c r="I258" s="71">
        <v>0</v>
      </c>
      <c r="J258" s="71"/>
      <c r="K258" s="71">
        <v>0</v>
      </c>
      <c r="L258" s="71"/>
      <c r="M258" s="72"/>
    </row>
    <row r="259" spans="1:13" ht="12" outlineLevel="2">
      <c r="A259" s="64">
        <v>35</v>
      </c>
      <c r="B259" s="64" t="s">
        <v>1266</v>
      </c>
      <c r="C259" s="64" t="s">
        <v>2085</v>
      </c>
      <c r="D259" s="70" t="s">
        <v>2291</v>
      </c>
      <c r="E259" s="63">
        <f t="shared" si="51"/>
        <v>139</v>
      </c>
      <c r="F259" s="71">
        <v>0</v>
      </c>
      <c r="G259" s="71">
        <v>139</v>
      </c>
      <c r="H259" s="71"/>
      <c r="I259" s="71">
        <v>0</v>
      </c>
      <c r="J259" s="71"/>
      <c r="K259" s="71">
        <v>0</v>
      </c>
      <c r="L259" s="71"/>
      <c r="M259" s="72"/>
    </row>
    <row r="260" spans="1:13" ht="24" outlineLevel="2">
      <c r="A260" s="64">
        <v>35</v>
      </c>
      <c r="B260" s="68" t="s">
        <v>1266</v>
      </c>
      <c r="C260" s="64" t="s">
        <v>2085</v>
      </c>
      <c r="D260" s="70" t="s">
        <v>2292</v>
      </c>
      <c r="E260" s="63">
        <f t="shared" si="51"/>
        <v>100</v>
      </c>
      <c r="F260" s="78">
        <v>0</v>
      </c>
      <c r="G260" s="71">
        <v>100</v>
      </c>
      <c r="H260" s="78"/>
      <c r="I260" s="78">
        <v>0</v>
      </c>
      <c r="J260" s="78"/>
      <c r="K260" s="78">
        <v>0</v>
      </c>
      <c r="L260" s="78"/>
      <c r="M260" s="77"/>
    </row>
    <row r="261" spans="1:13" ht="24" outlineLevel="2">
      <c r="A261" s="64">
        <v>35</v>
      </c>
      <c r="B261" s="68" t="s">
        <v>1266</v>
      </c>
      <c r="C261" s="64" t="s">
        <v>2085</v>
      </c>
      <c r="D261" s="70" t="s">
        <v>2293</v>
      </c>
      <c r="E261" s="63">
        <f t="shared" si="51"/>
        <v>100</v>
      </c>
      <c r="F261" s="78">
        <v>0</v>
      </c>
      <c r="G261" s="71">
        <v>100</v>
      </c>
      <c r="H261" s="78"/>
      <c r="I261" s="78">
        <v>0</v>
      </c>
      <c r="J261" s="78"/>
      <c r="K261" s="78">
        <v>0</v>
      </c>
      <c r="L261" s="78"/>
      <c r="M261" s="77"/>
    </row>
    <row r="262" spans="1:13" ht="24" outlineLevel="2">
      <c r="A262" s="64">
        <v>35</v>
      </c>
      <c r="B262" s="68" t="s">
        <v>1266</v>
      </c>
      <c r="C262" s="64" t="s">
        <v>2085</v>
      </c>
      <c r="D262" s="70" t="s">
        <v>2294</v>
      </c>
      <c r="E262" s="63">
        <f t="shared" si="51"/>
        <v>100</v>
      </c>
      <c r="F262" s="78">
        <v>0</v>
      </c>
      <c r="G262" s="71">
        <v>100</v>
      </c>
      <c r="H262" s="78"/>
      <c r="I262" s="78">
        <v>0</v>
      </c>
      <c r="J262" s="78"/>
      <c r="K262" s="78">
        <v>0</v>
      </c>
      <c r="L262" s="78"/>
      <c r="M262" s="77"/>
    </row>
    <row r="263" spans="1:13" ht="12" outlineLevel="2">
      <c r="A263" s="64">
        <v>35</v>
      </c>
      <c r="B263" s="68" t="s">
        <v>1266</v>
      </c>
      <c r="C263" s="64" t="s">
        <v>2085</v>
      </c>
      <c r="D263" s="70" t="s">
        <v>2295</v>
      </c>
      <c r="E263" s="63">
        <f t="shared" si="51"/>
        <v>100</v>
      </c>
      <c r="F263" s="78">
        <v>0</v>
      </c>
      <c r="G263" s="71">
        <v>100</v>
      </c>
      <c r="H263" s="78"/>
      <c r="I263" s="78">
        <v>0</v>
      </c>
      <c r="J263" s="78"/>
      <c r="K263" s="78">
        <v>0</v>
      </c>
      <c r="L263" s="78"/>
      <c r="M263" s="77"/>
    </row>
    <row r="264" spans="1:13" ht="24" outlineLevel="2">
      <c r="A264" s="64">
        <v>35</v>
      </c>
      <c r="B264" s="68" t="s">
        <v>1266</v>
      </c>
      <c r="C264" s="64" t="s">
        <v>2085</v>
      </c>
      <c r="D264" s="70" t="s">
        <v>2296</v>
      </c>
      <c r="E264" s="63">
        <f t="shared" si="51"/>
        <v>60</v>
      </c>
      <c r="F264" s="78">
        <v>0</v>
      </c>
      <c r="G264" s="76">
        <v>60</v>
      </c>
      <c r="H264" s="78"/>
      <c r="I264" s="78">
        <v>0</v>
      </c>
      <c r="J264" s="78"/>
      <c r="K264" s="78">
        <v>0</v>
      </c>
      <c r="L264" s="78"/>
      <c r="M264" s="77"/>
    </row>
    <row r="265" spans="1:13" ht="12" outlineLevel="2">
      <c r="A265" s="64">
        <v>35</v>
      </c>
      <c r="B265" s="68" t="s">
        <v>1266</v>
      </c>
      <c r="C265" s="64" t="s">
        <v>2085</v>
      </c>
      <c r="D265" s="70" t="s">
        <v>2297</v>
      </c>
      <c r="E265" s="63">
        <f t="shared" si="51"/>
        <v>20</v>
      </c>
      <c r="F265" s="78">
        <v>0</v>
      </c>
      <c r="G265" s="76">
        <v>20</v>
      </c>
      <c r="H265" s="78"/>
      <c r="I265" s="78">
        <v>0</v>
      </c>
      <c r="J265" s="78"/>
      <c r="K265" s="78">
        <v>0</v>
      </c>
      <c r="L265" s="78"/>
      <c r="M265" s="77"/>
    </row>
    <row r="266" spans="1:13" ht="12" outlineLevel="2">
      <c r="A266" s="64">
        <v>35</v>
      </c>
      <c r="B266" s="68" t="s">
        <v>1266</v>
      </c>
      <c r="C266" s="64" t="s">
        <v>2085</v>
      </c>
      <c r="D266" s="70" t="s">
        <v>2298</v>
      </c>
      <c r="E266" s="63">
        <f t="shared" si="51"/>
        <v>100</v>
      </c>
      <c r="F266" s="78">
        <v>0</v>
      </c>
      <c r="G266" s="76">
        <v>100</v>
      </c>
      <c r="H266" s="78"/>
      <c r="I266" s="78">
        <v>0</v>
      </c>
      <c r="J266" s="78"/>
      <c r="K266" s="78">
        <v>0</v>
      </c>
      <c r="L266" s="78"/>
      <c r="M266" s="77"/>
    </row>
    <row r="267" spans="1:13" ht="12" outlineLevel="2">
      <c r="A267" s="64">
        <v>35</v>
      </c>
      <c r="B267" s="68" t="s">
        <v>1266</v>
      </c>
      <c r="C267" s="64" t="s">
        <v>2085</v>
      </c>
      <c r="D267" s="70" t="s">
        <v>2299</v>
      </c>
      <c r="E267" s="63">
        <f t="shared" si="51"/>
        <v>220</v>
      </c>
      <c r="F267" s="78">
        <v>0</v>
      </c>
      <c r="G267" s="76">
        <v>220</v>
      </c>
      <c r="H267" s="78"/>
      <c r="I267" s="78">
        <v>0</v>
      </c>
      <c r="J267" s="78"/>
      <c r="K267" s="78">
        <v>0</v>
      </c>
      <c r="L267" s="78"/>
      <c r="M267" s="77"/>
    </row>
    <row r="268" spans="1:13" ht="12" outlineLevel="2">
      <c r="A268" s="64">
        <v>35</v>
      </c>
      <c r="B268" s="68" t="s">
        <v>1266</v>
      </c>
      <c r="C268" s="64" t="s">
        <v>2085</v>
      </c>
      <c r="D268" s="70" t="s">
        <v>2300</v>
      </c>
      <c r="E268" s="63">
        <f t="shared" si="51"/>
        <v>60</v>
      </c>
      <c r="F268" s="78">
        <v>0</v>
      </c>
      <c r="G268" s="76">
        <v>60</v>
      </c>
      <c r="H268" s="78"/>
      <c r="I268" s="78">
        <v>0</v>
      </c>
      <c r="J268" s="78"/>
      <c r="K268" s="78">
        <v>0</v>
      </c>
      <c r="L268" s="78"/>
      <c r="M268" s="77"/>
    </row>
    <row r="269" spans="1:13" ht="12" outlineLevel="1">
      <c r="A269" s="64"/>
      <c r="B269" s="84" t="s">
        <v>866</v>
      </c>
      <c r="C269" s="64"/>
      <c r="D269" s="70"/>
      <c r="E269" s="63">
        <f aca="true" t="shared" si="52" ref="E269:K269">SUBTOTAL(9,E270:E272)</f>
        <v>105</v>
      </c>
      <c r="F269" s="63">
        <f t="shared" si="52"/>
        <v>105</v>
      </c>
      <c r="G269" s="76">
        <f t="shared" si="52"/>
        <v>0</v>
      </c>
      <c r="H269" s="78">
        <f t="shared" si="52"/>
        <v>0</v>
      </c>
      <c r="I269" s="78">
        <f t="shared" si="52"/>
        <v>0</v>
      </c>
      <c r="J269" s="78">
        <f t="shared" si="52"/>
        <v>0</v>
      </c>
      <c r="K269" s="78">
        <f t="shared" si="52"/>
        <v>45</v>
      </c>
      <c r="L269" s="78"/>
      <c r="M269" s="77"/>
    </row>
    <row r="270" spans="1:13" ht="12" outlineLevel="2">
      <c r="A270" s="64">
        <v>36</v>
      </c>
      <c r="B270" s="68" t="s">
        <v>1267</v>
      </c>
      <c r="C270" s="64" t="s">
        <v>2086</v>
      </c>
      <c r="D270" s="70" t="s">
        <v>2087</v>
      </c>
      <c r="E270" s="63">
        <f>SUM(F270:J270)</f>
        <v>42</v>
      </c>
      <c r="F270" s="63">
        <v>42</v>
      </c>
      <c r="G270" s="76"/>
      <c r="H270" s="78"/>
      <c r="I270" s="78"/>
      <c r="J270" s="78"/>
      <c r="K270" s="78"/>
      <c r="L270" s="78"/>
      <c r="M270" s="77"/>
    </row>
    <row r="271" spans="1:13" ht="12" outlineLevel="2">
      <c r="A271" s="64">
        <v>36</v>
      </c>
      <c r="B271" s="68" t="s">
        <v>1267</v>
      </c>
      <c r="C271" s="64" t="s">
        <v>2084</v>
      </c>
      <c r="D271" s="70" t="s">
        <v>2088</v>
      </c>
      <c r="E271" s="63">
        <f>SUM(F271:J271)</f>
        <v>18</v>
      </c>
      <c r="F271" s="63">
        <v>18</v>
      </c>
      <c r="G271" s="76"/>
      <c r="H271" s="78"/>
      <c r="I271" s="78"/>
      <c r="J271" s="78"/>
      <c r="K271" s="78"/>
      <c r="L271" s="78"/>
      <c r="M271" s="77"/>
    </row>
    <row r="272" spans="1:13" ht="12" outlineLevel="2">
      <c r="A272" s="64">
        <v>36</v>
      </c>
      <c r="B272" s="68" t="s">
        <v>1267</v>
      </c>
      <c r="C272" s="64" t="s">
        <v>2085</v>
      </c>
      <c r="D272" s="70" t="s">
        <v>2156</v>
      </c>
      <c r="E272" s="63">
        <f>SUM(F272:J272)</f>
        <v>45</v>
      </c>
      <c r="F272" s="78">
        <v>45</v>
      </c>
      <c r="G272" s="76">
        <v>0</v>
      </c>
      <c r="H272" s="78"/>
      <c r="I272" s="78">
        <v>0</v>
      </c>
      <c r="J272" s="78"/>
      <c r="K272" s="78">
        <v>45</v>
      </c>
      <c r="L272" s="78"/>
      <c r="M272" s="77"/>
    </row>
    <row r="273" spans="1:13" ht="12" outlineLevel="1">
      <c r="A273" s="68"/>
      <c r="B273" s="69" t="s">
        <v>868</v>
      </c>
      <c r="C273" s="64"/>
      <c r="D273" s="70"/>
      <c r="E273" s="63">
        <f aca="true" t="shared" si="53" ref="E273:K273">SUBTOTAL(9,E274:E276)</f>
        <v>96</v>
      </c>
      <c r="F273" s="63">
        <f t="shared" si="53"/>
        <v>96</v>
      </c>
      <c r="G273" s="76">
        <f t="shared" si="53"/>
        <v>0</v>
      </c>
      <c r="H273" s="78">
        <f t="shared" si="53"/>
        <v>0</v>
      </c>
      <c r="I273" s="78">
        <f t="shared" si="53"/>
        <v>0</v>
      </c>
      <c r="J273" s="78">
        <f t="shared" si="53"/>
        <v>0</v>
      </c>
      <c r="K273" s="78">
        <f t="shared" si="53"/>
        <v>12</v>
      </c>
      <c r="L273" s="78"/>
      <c r="M273" s="77"/>
    </row>
    <row r="274" spans="1:13" ht="12" outlineLevel="2">
      <c r="A274" s="68">
        <v>37</v>
      </c>
      <c r="B274" s="64" t="s">
        <v>1268</v>
      </c>
      <c r="C274" s="64" t="s">
        <v>2086</v>
      </c>
      <c r="D274" s="70" t="s">
        <v>2087</v>
      </c>
      <c r="E274" s="63">
        <f>SUM(F274:J274)</f>
        <v>77</v>
      </c>
      <c r="F274" s="63">
        <v>77</v>
      </c>
      <c r="G274" s="76"/>
      <c r="H274" s="78"/>
      <c r="I274" s="78"/>
      <c r="J274" s="78"/>
      <c r="K274" s="78"/>
      <c r="L274" s="78"/>
      <c r="M274" s="77"/>
    </row>
    <row r="275" spans="1:13" ht="12" outlineLevel="2">
      <c r="A275" s="68">
        <v>37</v>
      </c>
      <c r="B275" s="64" t="s">
        <v>1268</v>
      </c>
      <c r="C275" s="64" t="s">
        <v>2084</v>
      </c>
      <c r="D275" s="70" t="s">
        <v>2088</v>
      </c>
      <c r="E275" s="63">
        <f>SUM(F275:J275)</f>
        <v>14</v>
      </c>
      <c r="F275" s="63">
        <v>14</v>
      </c>
      <c r="G275" s="76"/>
      <c r="H275" s="78"/>
      <c r="I275" s="78"/>
      <c r="J275" s="78"/>
      <c r="K275" s="78"/>
      <c r="L275" s="78"/>
      <c r="M275" s="77"/>
    </row>
    <row r="276" spans="1:13" s="73" customFormat="1" ht="12" outlineLevel="2">
      <c r="A276" s="68">
        <v>37</v>
      </c>
      <c r="B276" s="64" t="s">
        <v>1268</v>
      </c>
      <c r="C276" s="64" t="s">
        <v>2085</v>
      </c>
      <c r="D276" s="74" t="s">
        <v>2301</v>
      </c>
      <c r="E276" s="63">
        <f>SUM(F276:J276)</f>
        <v>5</v>
      </c>
      <c r="F276" s="71">
        <v>5</v>
      </c>
      <c r="G276" s="71">
        <v>0</v>
      </c>
      <c r="H276" s="71"/>
      <c r="I276" s="71">
        <v>0</v>
      </c>
      <c r="J276" s="71"/>
      <c r="K276" s="71">
        <v>12</v>
      </c>
      <c r="L276" s="71"/>
      <c r="M276" s="72"/>
    </row>
    <row r="277" spans="1:13" s="73" customFormat="1" ht="12" outlineLevel="1">
      <c r="A277" s="68"/>
      <c r="B277" s="69" t="s">
        <v>871</v>
      </c>
      <c r="C277" s="64"/>
      <c r="D277" s="70"/>
      <c r="E277" s="63">
        <f aca="true" t="shared" si="54" ref="E277:K277">SUBTOTAL(9,E278:E286)</f>
        <v>488</v>
      </c>
      <c r="F277" s="71">
        <f t="shared" si="54"/>
        <v>488</v>
      </c>
      <c r="G277" s="71">
        <f t="shared" si="54"/>
        <v>0</v>
      </c>
      <c r="H277" s="71">
        <f t="shared" si="54"/>
        <v>0</v>
      </c>
      <c r="I277" s="71">
        <f t="shared" si="54"/>
        <v>0</v>
      </c>
      <c r="J277" s="71">
        <f t="shared" si="54"/>
        <v>0</v>
      </c>
      <c r="K277" s="71">
        <f t="shared" si="54"/>
        <v>104</v>
      </c>
      <c r="L277" s="71"/>
      <c r="M277" s="72"/>
    </row>
    <row r="278" spans="1:13" s="73" customFormat="1" ht="12" outlineLevel="2">
      <c r="A278" s="68">
        <v>38</v>
      </c>
      <c r="B278" s="64" t="s">
        <v>1269</v>
      </c>
      <c r="C278" s="64" t="s">
        <v>2086</v>
      </c>
      <c r="D278" s="70" t="s">
        <v>2087</v>
      </c>
      <c r="E278" s="63">
        <f aca="true" t="shared" si="55" ref="E278:E286">SUM(F278:J278)</f>
        <v>276</v>
      </c>
      <c r="F278" s="71">
        <v>276</v>
      </c>
      <c r="G278" s="71"/>
      <c r="H278" s="71"/>
      <c r="I278" s="71"/>
      <c r="J278" s="71"/>
      <c r="K278" s="71"/>
      <c r="L278" s="71"/>
      <c r="M278" s="72"/>
    </row>
    <row r="279" spans="1:13" s="73" customFormat="1" ht="12" outlineLevel="2">
      <c r="A279" s="68">
        <v>38</v>
      </c>
      <c r="B279" s="64" t="s">
        <v>1269</v>
      </c>
      <c r="C279" s="64" t="s">
        <v>2084</v>
      </c>
      <c r="D279" s="70" t="s">
        <v>2088</v>
      </c>
      <c r="E279" s="63">
        <f t="shared" si="55"/>
        <v>73</v>
      </c>
      <c r="F279" s="71">
        <v>73</v>
      </c>
      <c r="G279" s="71"/>
      <c r="H279" s="71"/>
      <c r="I279" s="71"/>
      <c r="J279" s="71"/>
      <c r="K279" s="71"/>
      <c r="L279" s="71"/>
      <c r="M279" s="72"/>
    </row>
    <row r="280" spans="1:13" s="73" customFormat="1" ht="12" outlineLevel="2">
      <c r="A280" s="68">
        <v>38</v>
      </c>
      <c r="B280" s="64" t="s">
        <v>1269</v>
      </c>
      <c r="C280" s="64" t="s">
        <v>2086</v>
      </c>
      <c r="D280" s="74" t="s">
        <v>2146</v>
      </c>
      <c r="E280" s="63">
        <f t="shared" si="55"/>
        <v>8</v>
      </c>
      <c r="F280" s="71">
        <v>8</v>
      </c>
      <c r="G280" s="71">
        <v>0</v>
      </c>
      <c r="H280" s="71"/>
      <c r="I280" s="71">
        <v>0</v>
      </c>
      <c r="J280" s="71"/>
      <c r="K280" s="71">
        <v>0</v>
      </c>
      <c r="L280" s="71"/>
      <c r="M280" s="72"/>
    </row>
    <row r="281" spans="1:13" s="73" customFormat="1" ht="12" outlineLevel="2">
      <c r="A281" s="68">
        <v>38</v>
      </c>
      <c r="B281" s="64" t="s">
        <v>1269</v>
      </c>
      <c r="C281" s="64" t="s">
        <v>2086</v>
      </c>
      <c r="D281" s="74" t="s">
        <v>2147</v>
      </c>
      <c r="E281" s="63">
        <f t="shared" si="55"/>
        <v>12</v>
      </c>
      <c r="F281" s="71">
        <v>12</v>
      </c>
      <c r="G281" s="71">
        <v>0</v>
      </c>
      <c r="H281" s="71"/>
      <c r="I281" s="71">
        <v>0</v>
      </c>
      <c r="J281" s="71"/>
      <c r="K281" s="71">
        <v>0</v>
      </c>
      <c r="L281" s="71"/>
      <c r="M281" s="72"/>
    </row>
    <row r="282" spans="1:13" s="73" customFormat="1" ht="12" outlineLevel="2">
      <c r="A282" s="68">
        <v>38</v>
      </c>
      <c r="B282" s="68" t="s">
        <v>1269</v>
      </c>
      <c r="C282" s="64" t="s">
        <v>2086</v>
      </c>
      <c r="D282" s="79" t="s">
        <v>2302</v>
      </c>
      <c r="E282" s="63">
        <f t="shared" si="55"/>
        <v>20</v>
      </c>
      <c r="F282" s="76">
        <v>20</v>
      </c>
      <c r="G282" s="78">
        <v>0</v>
      </c>
      <c r="H282" s="78"/>
      <c r="I282" s="78">
        <v>0</v>
      </c>
      <c r="J282" s="78"/>
      <c r="K282" s="78">
        <v>20</v>
      </c>
      <c r="L282" s="78">
        <v>20</v>
      </c>
      <c r="M282" s="77"/>
    </row>
    <row r="283" spans="1:13" s="73" customFormat="1" ht="12" outlineLevel="2">
      <c r="A283" s="68">
        <v>38</v>
      </c>
      <c r="B283" s="68" t="s">
        <v>1269</v>
      </c>
      <c r="C283" s="64" t="s">
        <v>2085</v>
      </c>
      <c r="D283" s="79" t="s">
        <v>2303</v>
      </c>
      <c r="E283" s="63">
        <f t="shared" si="55"/>
        <v>45</v>
      </c>
      <c r="F283" s="76">
        <v>45</v>
      </c>
      <c r="G283" s="78">
        <v>0</v>
      </c>
      <c r="H283" s="78"/>
      <c r="I283" s="78">
        <v>0</v>
      </c>
      <c r="J283" s="78"/>
      <c r="K283" s="78">
        <v>30</v>
      </c>
      <c r="L283" s="78">
        <v>30</v>
      </c>
      <c r="M283" s="77"/>
    </row>
    <row r="284" spans="1:13" s="73" customFormat="1" ht="12" outlineLevel="2">
      <c r="A284" s="68">
        <v>38</v>
      </c>
      <c r="B284" s="68" t="s">
        <v>1269</v>
      </c>
      <c r="C284" s="64" t="s">
        <v>2086</v>
      </c>
      <c r="D284" s="79" t="s">
        <v>2304</v>
      </c>
      <c r="E284" s="63">
        <f t="shared" si="55"/>
        <v>15</v>
      </c>
      <c r="F284" s="76">
        <v>15</v>
      </c>
      <c r="G284" s="78">
        <v>0</v>
      </c>
      <c r="H284" s="78"/>
      <c r="I284" s="78">
        <v>0</v>
      </c>
      <c r="J284" s="78"/>
      <c r="K284" s="78">
        <v>15</v>
      </c>
      <c r="L284" s="78">
        <v>15</v>
      </c>
      <c r="M284" s="77"/>
    </row>
    <row r="285" spans="1:13" s="73" customFormat="1" ht="12" outlineLevel="2">
      <c r="A285" s="68">
        <v>38</v>
      </c>
      <c r="B285" s="68" t="s">
        <v>1269</v>
      </c>
      <c r="C285" s="64" t="s">
        <v>2085</v>
      </c>
      <c r="D285" s="79" t="s">
        <v>2305</v>
      </c>
      <c r="E285" s="63">
        <f t="shared" si="55"/>
        <v>9</v>
      </c>
      <c r="F285" s="76">
        <v>9</v>
      </c>
      <c r="G285" s="78">
        <v>0</v>
      </c>
      <c r="H285" s="78"/>
      <c r="I285" s="78">
        <v>0</v>
      </c>
      <c r="J285" s="78"/>
      <c r="K285" s="78">
        <v>9</v>
      </c>
      <c r="L285" s="78">
        <v>9</v>
      </c>
      <c r="M285" s="77"/>
    </row>
    <row r="286" spans="1:13" s="73" customFormat="1" ht="12" outlineLevel="2">
      <c r="A286" s="68">
        <v>38</v>
      </c>
      <c r="B286" s="68" t="s">
        <v>1269</v>
      </c>
      <c r="C286" s="64" t="s">
        <v>2085</v>
      </c>
      <c r="D286" s="79" t="s">
        <v>2306</v>
      </c>
      <c r="E286" s="63">
        <f t="shared" si="55"/>
        <v>30</v>
      </c>
      <c r="F286" s="76">
        <v>30</v>
      </c>
      <c r="G286" s="78">
        <v>0</v>
      </c>
      <c r="H286" s="78"/>
      <c r="I286" s="78">
        <v>0</v>
      </c>
      <c r="J286" s="78"/>
      <c r="K286" s="78">
        <v>30</v>
      </c>
      <c r="L286" s="78">
        <v>30</v>
      </c>
      <c r="M286" s="77"/>
    </row>
    <row r="287" spans="1:13" s="73" customFormat="1" ht="12" outlineLevel="1">
      <c r="A287" s="68"/>
      <c r="B287" s="69" t="s">
        <v>878</v>
      </c>
      <c r="C287" s="64"/>
      <c r="D287" s="70"/>
      <c r="E287" s="63">
        <f aca="true" t="shared" si="56" ref="E287:K287">SUBTOTAL(9,E288:E290)</f>
        <v>187</v>
      </c>
      <c r="F287" s="63">
        <f t="shared" si="56"/>
        <v>187</v>
      </c>
      <c r="G287" s="78">
        <f t="shared" si="56"/>
        <v>0</v>
      </c>
      <c r="H287" s="78">
        <f t="shared" si="56"/>
        <v>0</v>
      </c>
      <c r="I287" s="78">
        <f t="shared" si="56"/>
        <v>0</v>
      </c>
      <c r="J287" s="78">
        <f t="shared" si="56"/>
        <v>0</v>
      </c>
      <c r="K287" s="78">
        <f t="shared" si="56"/>
        <v>10</v>
      </c>
      <c r="L287" s="78"/>
      <c r="M287" s="77"/>
    </row>
    <row r="288" spans="1:13" s="73" customFormat="1" ht="12" outlineLevel="2">
      <c r="A288" s="68">
        <v>39</v>
      </c>
      <c r="B288" s="64" t="s">
        <v>1270</v>
      </c>
      <c r="C288" s="64" t="s">
        <v>2086</v>
      </c>
      <c r="D288" s="70" t="s">
        <v>2087</v>
      </c>
      <c r="E288" s="63">
        <f>SUM(F288:J288)</f>
        <v>161</v>
      </c>
      <c r="F288" s="63">
        <v>161</v>
      </c>
      <c r="G288" s="78"/>
      <c r="H288" s="78"/>
      <c r="I288" s="78"/>
      <c r="J288" s="78"/>
      <c r="K288" s="78"/>
      <c r="L288" s="78"/>
      <c r="M288" s="77"/>
    </row>
    <row r="289" spans="1:13" s="73" customFormat="1" ht="12" outlineLevel="2">
      <c r="A289" s="68">
        <v>39</v>
      </c>
      <c r="B289" s="64" t="s">
        <v>1270</v>
      </c>
      <c r="C289" s="64" t="s">
        <v>2084</v>
      </c>
      <c r="D289" s="70" t="s">
        <v>2088</v>
      </c>
      <c r="E289" s="63">
        <f>SUM(F289:J289)</f>
        <v>16</v>
      </c>
      <c r="F289" s="63">
        <v>16</v>
      </c>
      <c r="G289" s="78"/>
      <c r="H289" s="78"/>
      <c r="I289" s="78"/>
      <c r="J289" s="78"/>
      <c r="K289" s="78"/>
      <c r="L289" s="78"/>
      <c r="M289" s="77"/>
    </row>
    <row r="290" spans="1:13" s="73" customFormat="1" ht="12" outlineLevel="2">
      <c r="A290" s="68">
        <v>39</v>
      </c>
      <c r="B290" s="64" t="s">
        <v>1270</v>
      </c>
      <c r="C290" s="64" t="s">
        <v>2085</v>
      </c>
      <c r="D290" s="70" t="s">
        <v>2156</v>
      </c>
      <c r="E290" s="63">
        <f>SUM(F290:J290)</f>
        <v>10</v>
      </c>
      <c r="F290" s="71">
        <v>10</v>
      </c>
      <c r="G290" s="71">
        <v>0</v>
      </c>
      <c r="H290" s="71"/>
      <c r="I290" s="71">
        <v>0</v>
      </c>
      <c r="J290" s="71"/>
      <c r="K290" s="71">
        <v>10</v>
      </c>
      <c r="L290" s="71"/>
      <c r="M290" s="72"/>
    </row>
    <row r="291" spans="1:13" s="73" customFormat="1" ht="12" outlineLevel="1">
      <c r="A291" s="68"/>
      <c r="B291" s="69" t="s">
        <v>880</v>
      </c>
      <c r="C291" s="64"/>
      <c r="D291" s="70"/>
      <c r="E291" s="63">
        <f aca="true" t="shared" si="57" ref="E291:K291">SUBTOTAL(9,E292:E298)</f>
        <v>907</v>
      </c>
      <c r="F291" s="63">
        <f t="shared" si="57"/>
        <v>901</v>
      </c>
      <c r="G291" s="71">
        <f t="shared" si="57"/>
        <v>6</v>
      </c>
      <c r="H291" s="71">
        <f t="shared" si="57"/>
        <v>0</v>
      </c>
      <c r="I291" s="71">
        <f t="shared" si="57"/>
        <v>0</v>
      </c>
      <c r="J291" s="71">
        <f t="shared" si="57"/>
        <v>0</v>
      </c>
      <c r="K291" s="71">
        <f t="shared" si="57"/>
        <v>80</v>
      </c>
      <c r="L291" s="71"/>
      <c r="M291" s="72"/>
    </row>
    <row r="292" spans="1:13" s="73" customFormat="1" ht="12" outlineLevel="2">
      <c r="A292" s="68">
        <v>40</v>
      </c>
      <c r="B292" s="64" t="s">
        <v>1271</v>
      </c>
      <c r="C292" s="64" t="s">
        <v>2086</v>
      </c>
      <c r="D292" s="70" t="s">
        <v>2087</v>
      </c>
      <c r="E292" s="63">
        <f aca="true" t="shared" si="58" ref="E292:E298">SUM(F292:J292)</f>
        <v>763</v>
      </c>
      <c r="F292" s="63">
        <v>763</v>
      </c>
      <c r="G292" s="71"/>
      <c r="H292" s="71"/>
      <c r="I292" s="71"/>
      <c r="J292" s="71"/>
      <c r="K292" s="71"/>
      <c r="L292" s="71"/>
      <c r="M292" s="72"/>
    </row>
    <row r="293" spans="1:13" s="73" customFormat="1" ht="12" outlineLevel="2">
      <c r="A293" s="68">
        <v>40</v>
      </c>
      <c r="B293" s="64" t="s">
        <v>1271</v>
      </c>
      <c r="C293" s="64" t="s">
        <v>2084</v>
      </c>
      <c r="D293" s="70" t="s">
        <v>2088</v>
      </c>
      <c r="E293" s="63">
        <f t="shared" si="58"/>
        <v>48</v>
      </c>
      <c r="F293" s="63">
        <v>48</v>
      </c>
      <c r="G293" s="71"/>
      <c r="H293" s="71"/>
      <c r="I293" s="71"/>
      <c r="J293" s="71"/>
      <c r="K293" s="71"/>
      <c r="L293" s="71"/>
      <c r="M293" s="72"/>
    </row>
    <row r="294" spans="1:13" s="73" customFormat="1" ht="12" outlineLevel="2">
      <c r="A294" s="68">
        <v>40</v>
      </c>
      <c r="B294" s="64" t="s">
        <v>1271</v>
      </c>
      <c r="C294" s="64" t="s">
        <v>2086</v>
      </c>
      <c r="D294" s="70" t="s">
        <v>2307</v>
      </c>
      <c r="E294" s="63">
        <f t="shared" si="58"/>
        <v>6</v>
      </c>
      <c r="F294" s="71">
        <v>0</v>
      </c>
      <c r="G294" s="71">
        <v>6</v>
      </c>
      <c r="H294" s="71"/>
      <c r="I294" s="71">
        <v>0</v>
      </c>
      <c r="J294" s="71"/>
      <c r="K294" s="71">
        <v>0</v>
      </c>
      <c r="L294" s="71"/>
      <c r="M294" s="72"/>
    </row>
    <row r="295" spans="1:13" s="73" customFormat="1" ht="12" outlineLevel="2">
      <c r="A295" s="68">
        <v>40</v>
      </c>
      <c r="B295" s="64" t="s">
        <v>1271</v>
      </c>
      <c r="C295" s="64" t="s">
        <v>2086</v>
      </c>
      <c r="D295" s="70" t="s">
        <v>2308</v>
      </c>
      <c r="E295" s="63">
        <f t="shared" si="58"/>
        <v>18</v>
      </c>
      <c r="F295" s="66">
        <v>18</v>
      </c>
      <c r="G295" s="71">
        <v>0</v>
      </c>
      <c r="H295" s="71"/>
      <c r="I295" s="71">
        <v>0</v>
      </c>
      <c r="J295" s="71"/>
      <c r="K295" s="71">
        <v>15</v>
      </c>
      <c r="L295" s="71"/>
      <c r="M295" s="72"/>
    </row>
    <row r="296" spans="1:13" s="73" customFormat="1" ht="12" outlineLevel="2">
      <c r="A296" s="68">
        <v>40</v>
      </c>
      <c r="B296" s="64" t="s">
        <v>1271</v>
      </c>
      <c r="C296" s="64" t="s">
        <v>2085</v>
      </c>
      <c r="D296" s="70" t="s">
        <v>2309</v>
      </c>
      <c r="E296" s="63">
        <f t="shared" si="58"/>
        <v>60</v>
      </c>
      <c r="F296" s="71">
        <v>60</v>
      </c>
      <c r="G296" s="71">
        <v>0</v>
      </c>
      <c r="H296" s="71"/>
      <c r="I296" s="71">
        <v>0</v>
      </c>
      <c r="J296" s="71"/>
      <c r="K296" s="71">
        <v>60</v>
      </c>
      <c r="L296" s="71"/>
      <c r="M296" s="72"/>
    </row>
    <row r="297" spans="1:13" s="73" customFormat="1" ht="12" outlineLevel="2">
      <c r="A297" s="68">
        <v>40</v>
      </c>
      <c r="B297" s="64" t="s">
        <v>1271</v>
      </c>
      <c r="C297" s="64" t="s">
        <v>2085</v>
      </c>
      <c r="D297" s="70" t="s">
        <v>2310</v>
      </c>
      <c r="E297" s="63">
        <f t="shared" si="58"/>
        <v>10</v>
      </c>
      <c r="F297" s="71">
        <v>10</v>
      </c>
      <c r="G297" s="71">
        <v>0</v>
      </c>
      <c r="H297" s="71"/>
      <c r="I297" s="71">
        <v>0</v>
      </c>
      <c r="J297" s="71"/>
      <c r="K297" s="71">
        <v>0</v>
      </c>
      <c r="L297" s="71"/>
      <c r="M297" s="72"/>
    </row>
    <row r="298" spans="1:13" s="73" customFormat="1" ht="12" outlineLevel="2">
      <c r="A298" s="68">
        <v>40</v>
      </c>
      <c r="B298" s="64" t="s">
        <v>1271</v>
      </c>
      <c r="C298" s="64" t="s">
        <v>2085</v>
      </c>
      <c r="D298" s="70" t="s">
        <v>2311</v>
      </c>
      <c r="E298" s="63">
        <f t="shared" si="58"/>
        <v>2</v>
      </c>
      <c r="F298" s="71">
        <v>2</v>
      </c>
      <c r="G298" s="71">
        <v>0</v>
      </c>
      <c r="H298" s="71"/>
      <c r="I298" s="71">
        <v>0</v>
      </c>
      <c r="J298" s="71"/>
      <c r="K298" s="71">
        <v>5</v>
      </c>
      <c r="L298" s="71"/>
      <c r="M298" s="72"/>
    </row>
    <row r="299" spans="1:13" s="73" customFormat="1" ht="12" outlineLevel="1">
      <c r="A299" s="68"/>
      <c r="B299" s="69" t="s">
        <v>887</v>
      </c>
      <c r="C299" s="64"/>
      <c r="D299" s="70"/>
      <c r="E299" s="63">
        <f aca="true" t="shared" si="59" ref="E299:K299">SUBTOTAL(9,E300:E302)</f>
        <v>276</v>
      </c>
      <c r="F299" s="63">
        <f t="shared" si="59"/>
        <v>256</v>
      </c>
      <c r="G299" s="71">
        <f t="shared" si="59"/>
        <v>20</v>
      </c>
      <c r="H299" s="71">
        <f t="shared" si="59"/>
        <v>0</v>
      </c>
      <c r="I299" s="71">
        <f t="shared" si="59"/>
        <v>0</v>
      </c>
      <c r="J299" s="71">
        <f t="shared" si="59"/>
        <v>0</v>
      </c>
      <c r="K299" s="71">
        <f t="shared" si="59"/>
        <v>40</v>
      </c>
      <c r="L299" s="71"/>
      <c r="M299" s="72"/>
    </row>
    <row r="300" spans="1:13" s="73" customFormat="1" ht="12" outlineLevel="2">
      <c r="A300" s="68">
        <v>41</v>
      </c>
      <c r="B300" s="64" t="s">
        <v>1272</v>
      </c>
      <c r="C300" s="64" t="s">
        <v>2086</v>
      </c>
      <c r="D300" s="70" t="s">
        <v>2087</v>
      </c>
      <c r="E300" s="63">
        <f>SUM(F300:J300)</f>
        <v>211</v>
      </c>
      <c r="F300" s="63">
        <v>211</v>
      </c>
      <c r="G300" s="71"/>
      <c r="H300" s="71"/>
      <c r="I300" s="71"/>
      <c r="J300" s="71"/>
      <c r="K300" s="71"/>
      <c r="L300" s="71"/>
      <c r="M300" s="72"/>
    </row>
    <row r="301" spans="1:13" s="73" customFormat="1" ht="12" outlineLevel="2">
      <c r="A301" s="68">
        <v>41</v>
      </c>
      <c r="B301" s="64" t="s">
        <v>1272</v>
      </c>
      <c r="C301" s="64" t="s">
        <v>2084</v>
      </c>
      <c r="D301" s="70" t="s">
        <v>2088</v>
      </c>
      <c r="E301" s="63">
        <f>SUM(F301:J301)</f>
        <v>25</v>
      </c>
      <c r="F301" s="63">
        <v>25</v>
      </c>
      <c r="G301" s="71"/>
      <c r="H301" s="71"/>
      <c r="I301" s="71"/>
      <c r="J301" s="71"/>
      <c r="K301" s="71"/>
      <c r="L301" s="71"/>
      <c r="M301" s="72"/>
    </row>
    <row r="302" spans="1:13" s="73" customFormat="1" ht="12" outlineLevel="2">
      <c r="A302" s="68">
        <v>41</v>
      </c>
      <c r="B302" s="64" t="s">
        <v>1272</v>
      </c>
      <c r="C302" s="64" t="s">
        <v>2085</v>
      </c>
      <c r="D302" s="70" t="s">
        <v>2312</v>
      </c>
      <c r="E302" s="63">
        <f>SUM(F302:J302)</f>
        <v>40</v>
      </c>
      <c r="F302" s="71">
        <v>20</v>
      </c>
      <c r="G302" s="71">
        <v>20</v>
      </c>
      <c r="H302" s="71"/>
      <c r="I302" s="71">
        <v>0</v>
      </c>
      <c r="J302" s="71"/>
      <c r="K302" s="71">
        <v>40</v>
      </c>
      <c r="L302" s="71"/>
      <c r="M302" s="72"/>
    </row>
    <row r="303" spans="1:13" s="73" customFormat="1" ht="12" outlineLevel="1">
      <c r="A303" s="64"/>
      <c r="B303" s="69" t="s">
        <v>890</v>
      </c>
      <c r="C303" s="64"/>
      <c r="D303" s="70"/>
      <c r="E303" s="63">
        <f aca="true" t="shared" si="60" ref="E303:K303">SUBTOTAL(9,E304:E318)</f>
        <v>1630</v>
      </c>
      <c r="F303" s="71">
        <f t="shared" si="60"/>
        <v>1100</v>
      </c>
      <c r="G303" s="71">
        <f t="shared" si="60"/>
        <v>530</v>
      </c>
      <c r="H303" s="71">
        <f t="shared" si="60"/>
        <v>0</v>
      </c>
      <c r="I303" s="71">
        <f t="shared" si="60"/>
        <v>0</v>
      </c>
      <c r="J303" s="71">
        <f t="shared" si="60"/>
        <v>0</v>
      </c>
      <c r="K303" s="71">
        <f t="shared" si="60"/>
        <v>120</v>
      </c>
      <c r="L303" s="71"/>
      <c r="M303" s="72"/>
    </row>
    <row r="304" spans="1:13" s="73" customFormat="1" ht="12" outlineLevel="2">
      <c r="A304" s="64">
        <v>42</v>
      </c>
      <c r="B304" s="64" t="s">
        <v>1273</v>
      </c>
      <c r="C304" s="64" t="s">
        <v>2086</v>
      </c>
      <c r="D304" s="70" t="s">
        <v>2313</v>
      </c>
      <c r="E304" s="63">
        <f aca="true" t="shared" si="61" ref="E304:E318">SUM(F304:J304)</f>
        <v>82</v>
      </c>
      <c r="F304" s="71">
        <v>40</v>
      </c>
      <c r="G304" s="71">
        <v>42</v>
      </c>
      <c r="H304" s="71"/>
      <c r="I304" s="71">
        <v>0</v>
      </c>
      <c r="J304" s="71"/>
      <c r="K304" s="71">
        <v>40</v>
      </c>
      <c r="L304" s="71"/>
      <c r="M304" s="72"/>
    </row>
    <row r="305" spans="1:13" s="73" customFormat="1" ht="12" outlineLevel="2">
      <c r="A305" s="64">
        <v>42</v>
      </c>
      <c r="B305" s="64" t="s">
        <v>1273</v>
      </c>
      <c r="C305" s="64" t="s">
        <v>2086</v>
      </c>
      <c r="D305" s="70" t="s">
        <v>2087</v>
      </c>
      <c r="E305" s="63">
        <f t="shared" si="61"/>
        <v>722</v>
      </c>
      <c r="F305" s="63">
        <v>722</v>
      </c>
      <c r="G305" s="71"/>
      <c r="H305" s="71"/>
      <c r="I305" s="71"/>
      <c r="J305" s="71"/>
      <c r="K305" s="71"/>
      <c r="L305" s="71"/>
      <c r="M305" s="72"/>
    </row>
    <row r="306" spans="1:13" ht="12" outlineLevel="2">
      <c r="A306" s="64">
        <v>42</v>
      </c>
      <c r="B306" s="64" t="s">
        <v>1273</v>
      </c>
      <c r="C306" s="64" t="s">
        <v>2086</v>
      </c>
      <c r="D306" s="70" t="s">
        <v>2088</v>
      </c>
      <c r="E306" s="63">
        <f t="shared" si="61"/>
        <v>233</v>
      </c>
      <c r="F306" s="63">
        <v>233</v>
      </c>
      <c r="G306" s="71"/>
      <c r="H306" s="71"/>
      <c r="I306" s="71"/>
      <c r="J306" s="71"/>
      <c r="K306" s="71"/>
      <c r="L306" s="71"/>
      <c r="M306" s="72"/>
    </row>
    <row r="307" spans="1:13" ht="12" outlineLevel="2">
      <c r="A307" s="64">
        <v>42</v>
      </c>
      <c r="B307" s="64" t="s">
        <v>1273</v>
      </c>
      <c r="C307" s="64" t="s">
        <v>2086</v>
      </c>
      <c r="D307" s="70" t="s">
        <v>2314</v>
      </c>
      <c r="E307" s="63">
        <f t="shared" si="61"/>
        <v>58</v>
      </c>
      <c r="F307" s="71"/>
      <c r="G307" s="71">
        <v>58</v>
      </c>
      <c r="H307" s="71"/>
      <c r="I307" s="71">
        <v>0</v>
      </c>
      <c r="J307" s="71"/>
      <c r="K307" s="71">
        <v>0</v>
      </c>
      <c r="L307" s="71"/>
      <c r="M307" s="72"/>
    </row>
    <row r="308" spans="1:13" ht="12" outlineLevel="2">
      <c r="A308" s="64">
        <v>42</v>
      </c>
      <c r="B308" s="64" t="s">
        <v>1273</v>
      </c>
      <c r="C308" s="64" t="s">
        <v>2086</v>
      </c>
      <c r="D308" s="70" t="s">
        <v>2315</v>
      </c>
      <c r="E308" s="63">
        <f t="shared" si="61"/>
        <v>23</v>
      </c>
      <c r="F308" s="71">
        <v>23</v>
      </c>
      <c r="G308" s="71">
        <v>0</v>
      </c>
      <c r="H308" s="71"/>
      <c r="I308" s="71">
        <v>0</v>
      </c>
      <c r="J308" s="71"/>
      <c r="K308" s="71">
        <v>0</v>
      </c>
      <c r="L308" s="71"/>
      <c r="M308" s="72"/>
    </row>
    <row r="309" spans="1:13" ht="12" outlineLevel="2">
      <c r="A309" s="64">
        <v>42</v>
      </c>
      <c r="B309" s="64" t="s">
        <v>1273</v>
      </c>
      <c r="C309" s="64" t="s">
        <v>2086</v>
      </c>
      <c r="D309" s="70" t="s">
        <v>2316</v>
      </c>
      <c r="E309" s="63">
        <f t="shared" si="61"/>
        <v>2</v>
      </c>
      <c r="F309" s="71">
        <v>2</v>
      </c>
      <c r="G309" s="71">
        <v>0</v>
      </c>
      <c r="H309" s="71"/>
      <c r="I309" s="71">
        <v>0</v>
      </c>
      <c r="J309" s="71"/>
      <c r="K309" s="71">
        <v>0</v>
      </c>
      <c r="L309" s="71"/>
      <c r="M309" s="72"/>
    </row>
    <row r="310" spans="1:13" ht="12" outlineLevel="2">
      <c r="A310" s="64">
        <v>42</v>
      </c>
      <c r="B310" s="64" t="s">
        <v>1273</v>
      </c>
      <c r="C310" s="64" t="s">
        <v>2085</v>
      </c>
      <c r="D310" s="70" t="s">
        <v>2317</v>
      </c>
      <c r="E310" s="63">
        <f t="shared" si="61"/>
        <v>21</v>
      </c>
      <c r="F310" s="71"/>
      <c r="G310" s="71">
        <v>21</v>
      </c>
      <c r="H310" s="71"/>
      <c r="I310" s="71">
        <v>0</v>
      </c>
      <c r="J310" s="71"/>
      <c r="K310" s="71">
        <v>0</v>
      </c>
      <c r="L310" s="71"/>
      <c r="M310" s="72"/>
    </row>
    <row r="311" spans="1:13" ht="12" outlineLevel="2">
      <c r="A311" s="64">
        <v>42</v>
      </c>
      <c r="B311" s="64" t="s">
        <v>1273</v>
      </c>
      <c r="C311" s="64" t="s">
        <v>2085</v>
      </c>
      <c r="D311" s="70" t="s">
        <v>2318</v>
      </c>
      <c r="E311" s="63">
        <f t="shared" si="61"/>
        <v>24</v>
      </c>
      <c r="F311" s="71"/>
      <c r="G311" s="71">
        <v>24</v>
      </c>
      <c r="H311" s="71"/>
      <c r="I311" s="71">
        <v>0</v>
      </c>
      <c r="J311" s="71"/>
      <c r="K311" s="71">
        <v>0</v>
      </c>
      <c r="L311" s="71"/>
      <c r="M311" s="72"/>
    </row>
    <row r="312" spans="1:13" ht="12" outlineLevel="2">
      <c r="A312" s="64">
        <v>42</v>
      </c>
      <c r="B312" s="68" t="s">
        <v>1273</v>
      </c>
      <c r="C312" s="68" t="s">
        <v>2085</v>
      </c>
      <c r="D312" s="79" t="s">
        <v>2319</v>
      </c>
      <c r="E312" s="63">
        <f t="shared" si="61"/>
        <v>60</v>
      </c>
      <c r="F312" s="76"/>
      <c r="G312" s="78">
        <v>60</v>
      </c>
      <c r="H312" s="78"/>
      <c r="I312" s="78">
        <v>0</v>
      </c>
      <c r="J312" s="78"/>
      <c r="K312" s="78">
        <v>0</v>
      </c>
      <c r="L312" s="78"/>
      <c r="M312" s="77"/>
    </row>
    <row r="313" spans="1:13" ht="12" outlineLevel="2">
      <c r="A313" s="64">
        <v>42</v>
      </c>
      <c r="B313" s="68" t="s">
        <v>1273</v>
      </c>
      <c r="C313" s="68" t="s">
        <v>2085</v>
      </c>
      <c r="D313" s="79" t="s">
        <v>2320</v>
      </c>
      <c r="E313" s="63">
        <f t="shared" si="61"/>
        <v>30</v>
      </c>
      <c r="F313" s="76"/>
      <c r="G313" s="78">
        <v>30</v>
      </c>
      <c r="H313" s="78"/>
      <c r="I313" s="78">
        <v>0</v>
      </c>
      <c r="J313" s="78"/>
      <c r="K313" s="78">
        <v>0</v>
      </c>
      <c r="L313" s="78"/>
      <c r="M313" s="77"/>
    </row>
    <row r="314" spans="1:13" ht="12" outlineLevel="2">
      <c r="A314" s="64">
        <v>42</v>
      </c>
      <c r="B314" s="68" t="s">
        <v>1273</v>
      </c>
      <c r="C314" s="68" t="s">
        <v>2085</v>
      </c>
      <c r="D314" s="79" t="s">
        <v>2321</v>
      </c>
      <c r="E314" s="63">
        <f t="shared" si="61"/>
        <v>50</v>
      </c>
      <c r="F314" s="76"/>
      <c r="G314" s="78">
        <v>50</v>
      </c>
      <c r="H314" s="78"/>
      <c r="I314" s="78">
        <v>0</v>
      </c>
      <c r="J314" s="78"/>
      <c r="K314" s="78">
        <v>0</v>
      </c>
      <c r="L314" s="78"/>
      <c r="M314" s="77"/>
    </row>
    <row r="315" spans="1:13" ht="12" outlineLevel="2">
      <c r="A315" s="64">
        <v>42</v>
      </c>
      <c r="B315" s="68" t="s">
        <v>1273</v>
      </c>
      <c r="C315" s="68" t="s">
        <v>2085</v>
      </c>
      <c r="D315" s="79" t="s">
        <v>2322</v>
      </c>
      <c r="E315" s="63">
        <f t="shared" si="61"/>
        <v>20</v>
      </c>
      <c r="F315" s="76"/>
      <c r="G315" s="78">
        <v>20</v>
      </c>
      <c r="H315" s="78"/>
      <c r="I315" s="78">
        <v>0</v>
      </c>
      <c r="J315" s="78"/>
      <c r="K315" s="78">
        <v>0</v>
      </c>
      <c r="L315" s="78"/>
      <c r="M315" s="77"/>
    </row>
    <row r="316" spans="1:13" ht="12" outlineLevel="2">
      <c r="A316" s="64">
        <v>42</v>
      </c>
      <c r="B316" s="68" t="s">
        <v>1273</v>
      </c>
      <c r="C316" s="68" t="s">
        <v>2085</v>
      </c>
      <c r="D316" s="79" t="s">
        <v>2323</v>
      </c>
      <c r="E316" s="63">
        <f t="shared" si="61"/>
        <v>183</v>
      </c>
      <c r="F316" s="76">
        <v>80</v>
      </c>
      <c r="G316" s="78">
        <v>103</v>
      </c>
      <c r="H316" s="78"/>
      <c r="I316" s="78">
        <v>0</v>
      </c>
      <c r="J316" s="78"/>
      <c r="K316" s="78">
        <v>80</v>
      </c>
      <c r="L316" s="78"/>
      <c r="M316" s="77"/>
    </row>
    <row r="317" spans="1:13" ht="12" outlineLevel="2">
      <c r="A317" s="64">
        <v>42</v>
      </c>
      <c r="B317" s="68" t="s">
        <v>1273</v>
      </c>
      <c r="C317" s="68" t="s">
        <v>2085</v>
      </c>
      <c r="D317" s="79" t="s">
        <v>2324</v>
      </c>
      <c r="E317" s="63">
        <f t="shared" si="61"/>
        <v>102</v>
      </c>
      <c r="F317" s="76"/>
      <c r="G317" s="78">
        <v>102</v>
      </c>
      <c r="H317" s="78"/>
      <c r="I317" s="78">
        <v>0</v>
      </c>
      <c r="J317" s="78"/>
      <c r="K317" s="78">
        <v>0</v>
      </c>
      <c r="L317" s="78"/>
      <c r="M317" s="77"/>
    </row>
    <row r="318" spans="1:13" ht="12" outlineLevel="2">
      <c r="A318" s="64">
        <v>42</v>
      </c>
      <c r="B318" s="68" t="s">
        <v>1273</v>
      </c>
      <c r="C318" s="68" t="s">
        <v>2085</v>
      </c>
      <c r="D318" s="79" t="s">
        <v>2325</v>
      </c>
      <c r="E318" s="63">
        <f t="shared" si="61"/>
        <v>20</v>
      </c>
      <c r="F318" s="76"/>
      <c r="G318" s="78">
        <v>20</v>
      </c>
      <c r="H318" s="78"/>
      <c r="I318" s="78">
        <v>0</v>
      </c>
      <c r="J318" s="78"/>
      <c r="K318" s="78">
        <v>0</v>
      </c>
      <c r="L318" s="78"/>
      <c r="M318" s="77"/>
    </row>
    <row r="319" spans="1:13" ht="12" outlineLevel="1">
      <c r="A319" s="64"/>
      <c r="B319" s="69" t="s">
        <v>905</v>
      </c>
      <c r="C319" s="64"/>
      <c r="D319" s="70"/>
      <c r="E319" s="63">
        <f aca="true" t="shared" si="62" ref="E319:K319">SUBTOTAL(9,E320:E324)</f>
        <v>99</v>
      </c>
      <c r="F319" s="63">
        <f t="shared" si="62"/>
        <v>99</v>
      </c>
      <c r="G319" s="78">
        <f t="shared" si="62"/>
        <v>0</v>
      </c>
      <c r="H319" s="78">
        <f t="shared" si="62"/>
        <v>0</v>
      </c>
      <c r="I319" s="78">
        <f t="shared" si="62"/>
        <v>0</v>
      </c>
      <c r="J319" s="78">
        <f t="shared" si="62"/>
        <v>0</v>
      </c>
      <c r="K319" s="78">
        <f t="shared" si="62"/>
        <v>25</v>
      </c>
      <c r="L319" s="78"/>
      <c r="M319" s="77"/>
    </row>
    <row r="320" spans="1:13" ht="12" outlineLevel="2">
      <c r="A320" s="64">
        <v>43</v>
      </c>
      <c r="B320" s="64" t="s">
        <v>1274</v>
      </c>
      <c r="C320" s="64" t="s">
        <v>2086</v>
      </c>
      <c r="D320" s="70" t="s">
        <v>2087</v>
      </c>
      <c r="E320" s="63">
        <f>SUM(F320:J320)</f>
        <v>63</v>
      </c>
      <c r="F320" s="63">
        <v>63</v>
      </c>
      <c r="G320" s="78"/>
      <c r="H320" s="78"/>
      <c r="I320" s="78"/>
      <c r="J320" s="78"/>
      <c r="K320" s="78"/>
      <c r="L320" s="78"/>
      <c r="M320" s="77"/>
    </row>
    <row r="321" spans="1:13" ht="12" outlineLevel="2">
      <c r="A321" s="64">
        <v>43</v>
      </c>
      <c r="B321" s="64" t="s">
        <v>1274</v>
      </c>
      <c r="C321" s="64" t="s">
        <v>2084</v>
      </c>
      <c r="D321" s="70" t="s">
        <v>2088</v>
      </c>
      <c r="E321" s="63">
        <f>SUM(F321:J321)</f>
        <v>11</v>
      </c>
      <c r="F321" s="63">
        <v>11</v>
      </c>
      <c r="G321" s="78"/>
      <c r="H321" s="78"/>
      <c r="I321" s="78"/>
      <c r="J321" s="78"/>
      <c r="K321" s="78"/>
      <c r="L321" s="78"/>
      <c r="M321" s="77"/>
    </row>
    <row r="322" spans="1:13" ht="12" outlineLevel="2">
      <c r="A322" s="64">
        <v>43</v>
      </c>
      <c r="B322" s="64" t="s">
        <v>1274</v>
      </c>
      <c r="C322" s="64" t="s">
        <v>2085</v>
      </c>
      <c r="D322" s="74" t="s">
        <v>2156</v>
      </c>
      <c r="E322" s="63">
        <f>SUM(F322:J322)</f>
        <v>5</v>
      </c>
      <c r="F322" s="71">
        <v>5</v>
      </c>
      <c r="G322" s="71">
        <v>0</v>
      </c>
      <c r="H322" s="71"/>
      <c r="I322" s="71">
        <v>0</v>
      </c>
      <c r="J322" s="71"/>
      <c r="K322" s="71">
        <v>5</v>
      </c>
      <c r="L322" s="71"/>
      <c r="M322" s="72"/>
    </row>
    <row r="323" spans="1:13" ht="12" outlineLevel="2">
      <c r="A323" s="64">
        <v>43</v>
      </c>
      <c r="B323" s="68" t="s">
        <v>1274</v>
      </c>
      <c r="C323" s="64" t="s">
        <v>2085</v>
      </c>
      <c r="D323" s="88" t="s">
        <v>2326</v>
      </c>
      <c r="E323" s="63">
        <f>SUM(F323:J323)</f>
        <v>10</v>
      </c>
      <c r="F323" s="78">
        <v>10</v>
      </c>
      <c r="G323" s="78">
        <v>0</v>
      </c>
      <c r="H323" s="78"/>
      <c r="I323" s="78">
        <v>0</v>
      </c>
      <c r="J323" s="78"/>
      <c r="K323" s="78">
        <v>10</v>
      </c>
      <c r="L323" s="78"/>
      <c r="M323" s="77"/>
    </row>
    <row r="324" spans="1:13" ht="12" outlineLevel="2">
      <c r="A324" s="64">
        <v>43</v>
      </c>
      <c r="B324" s="68" t="s">
        <v>1274</v>
      </c>
      <c r="C324" s="64" t="s">
        <v>2085</v>
      </c>
      <c r="D324" s="88" t="s">
        <v>2327</v>
      </c>
      <c r="E324" s="63">
        <f>SUM(F324:J324)</f>
        <v>10</v>
      </c>
      <c r="F324" s="78">
        <v>10</v>
      </c>
      <c r="G324" s="78">
        <v>0</v>
      </c>
      <c r="H324" s="78"/>
      <c r="I324" s="78">
        <v>0</v>
      </c>
      <c r="J324" s="78"/>
      <c r="K324" s="78">
        <v>10</v>
      </c>
      <c r="L324" s="78"/>
      <c r="M324" s="77"/>
    </row>
    <row r="325" spans="1:13" ht="12" outlineLevel="1">
      <c r="A325" s="68"/>
      <c r="B325" s="69" t="s">
        <v>909</v>
      </c>
      <c r="C325" s="64"/>
      <c r="D325" s="70"/>
      <c r="E325" s="63">
        <f aca="true" t="shared" si="63" ref="E325:K325">SUBTOTAL(9,E326:E329)</f>
        <v>304</v>
      </c>
      <c r="F325" s="63">
        <f t="shared" si="63"/>
        <v>304</v>
      </c>
      <c r="G325" s="78">
        <f t="shared" si="63"/>
        <v>0</v>
      </c>
      <c r="H325" s="78">
        <f t="shared" si="63"/>
        <v>0</v>
      </c>
      <c r="I325" s="78">
        <f t="shared" si="63"/>
        <v>0</v>
      </c>
      <c r="J325" s="78">
        <f t="shared" si="63"/>
        <v>0</v>
      </c>
      <c r="K325" s="78">
        <f t="shared" si="63"/>
        <v>10</v>
      </c>
      <c r="L325" s="78"/>
      <c r="M325" s="77"/>
    </row>
    <row r="326" spans="1:13" ht="12" outlineLevel="2">
      <c r="A326" s="68">
        <v>44</v>
      </c>
      <c r="B326" s="64" t="s">
        <v>1275</v>
      </c>
      <c r="C326" s="64" t="s">
        <v>2086</v>
      </c>
      <c r="D326" s="70" t="s">
        <v>2087</v>
      </c>
      <c r="E326" s="63">
        <f>SUM(F326:J326)</f>
        <v>129</v>
      </c>
      <c r="F326" s="63">
        <v>129</v>
      </c>
      <c r="G326" s="78"/>
      <c r="H326" s="78"/>
      <c r="I326" s="78"/>
      <c r="J326" s="78"/>
      <c r="K326" s="78"/>
      <c r="L326" s="78"/>
      <c r="M326" s="77"/>
    </row>
    <row r="327" spans="1:13" ht="12" outlineLevel="2">
      <c r="A327" s="68">
        <v>44</v>
      </c>
      <c r="B327" s="64" t="s">
        <v>1275</v>
      </c>
      <c r="C327" s="64" t="s">
        <v>2084</v>
      </c>
      <c r="D327" s="70" t="s">
        <v>2088</v>
      </c>
      <c r="E327" s="63">
        <f>SUM(F327:J327)</f>
        <v>15</v>
      </c>
      <c r="F327" s="63">
        <v>15</v>
      </c>
      <c r="G327" s="78"/>
      <c r="H327" s="78"/>
      <c r="I327" s="78"/>
      <c r="J327" s="78"/>
      <c r="K327" s="78"/>
      <c r="L327" s="78"/>
      <c r="M327" s="77"/>
    </row>
    <row r="328" spans="1:13" s="73" customFormat="1" ht="12" outlineLevel="2">
      <c r="A328" s="68">
        <v>44</v>
      </c>
      <c r="B328" s="64" t="s">
        <v>1275</v>
      </c>
      <c r="C328" s="64" t="s">
        <v>2086</v>
      </c>
      <c r="D328" s="74" t="s">
        <v>2328</v>
      </c>
      <c r="E328" s="63">
        <f>SUM(F328:J328)</f>
        <v>10</v>
      </c>
      <c r="F328" s="71">
        <v>10</v>
      </c>
      <c r="G328" s="71">
        <v>0</v>
      </c>
      <c r="H328" s="71"/>
      <c r="I328" s="71">
        <v>0</v>
      </c>
      <c r="J328" s="71"/>
      <c r="K328" s="71">
        <v>10</v>
      </c>
      <c r="L328" s="71"/>
      <c r="M328" s="72"/>
    </row>
    <row r="329" spans="1:13" s="73" customFormat="1" ht="12" outlineLevel="2">
      <c r="A329" s="68">
        <v>44</v>
      </c>
      <c r="B329" s="68" t="s">
        <v>1275</v>
      </c>
      <c r="C329" s="64" t="s">
        <v>2085</v>
      </c>
      <c r="D329" s="79" t="s">
        <v>2329</v>
      </c>
      <c r="E329" s="63">
        <f>SUM(F329:J329)</f>
        <v>150</v>
      </c>
      <c r="F329" s="76">
        <v>150</v>
      </c>
      <c r="G329" s="78">
        <v>0</v>
      </c>
      <c r="H329" s="78"/>
      <c r="I329" s="78">
        <v>0</v>
      </c>
      <c r="J329" s="78"/>
      <c r="K329" s="78">
        <v>0</v>
      </c>
      <c r="L329" s="78"/>
      <c r="M329" s="77" t="s">
        <v>2330</v>
      </c>
    </row>
    <row r="330" spans="1:13" s="73" customFormat="1" ht="12" outlineLevel="1">
      <c r="A330" s="68"/>
      <c r="B330" s="69" t="s">
        <v>916</v>
      </c>
      <c r="C330" s="64"/>
      <c r="D330" s="70"/>
      <c r="E330" s="63">
        <f aca="true" t="shared" si="64" ref="E330:K330">SUBTOTAL(9,E331:E338)</f>
        <v>2086</v>
      </c>
      <c r="F330" s="63">
        <f t="shared" si="64"/>
        <v>1786</v>
      </c>
      <c r="G330" s="78">
        <f t="shared" si="64"/>
        <v>300</v>
      </c>
      <c r="H330" s="78">
        <f t="shared" si="64"/>
        <v>0</v>
      </c>
      <c r="I330" s="78">
        <f t="shared" si="64"/>
        <v>0</v>
      </c>
      <c r="J330" s="78">
        <f t="shared" si="64"/>
        <v>0</v>
      </c>
      <c r="K330" s="78">
        <f t="shared" si="64"/>
        <v>140</v>
      </c>
      <c r="L330" s="78"/>
      <c r="M330" s="77"/>
    </row>
    <row r="331" spans="1:13" s="73" customFormat="1" ht="12" outlineLevel="2">
      <c r="A331" s="68">
        <v>45</v>
      </c>
      <c r="B331" s="64" t="s">
        <v>1276</v>
      </c>
      <c r="C331" s="64" t="s">
        <v>2086</v>
      </c>
      <c r="D331" s="70" t="s">
        <v>2087</v>
      </c>
      <c r="E331" s="63">
        <f aca="true" t="shared" si="65" ref="E331:E338">SUM(F331:J331)</f>
        <v>1512</v>
      </c>
      <c r="F331" s="63">
        <v>1512</v>
      </c>
      <c r="G331" s="78"/>
      <c r="H331" s="78"/>
      <c r="I331" s="78"/>
      <c r="J331" s="78"/>
      <c r="K331" s="78"/>
      <c r="L331" s="78"/>
      <c r="M331" s="77"/>
    </row>
    <row r="332" spans="1:13" s="73" customFormat="1" ht="12" outlineLevel="2">
      <c r="A332" s="68">
        <v>45</v>
      </c>
      <c r="B332" s="64" t="s">
        <v>1276</v>
      </c>
      <c r="C332" s="64" t="s">
        <v>2084</v>
      </c>
      <c r="D332" s="70" t="s">
        <v>2088</v>
      </c>
      <c r="E332" s="63">
        <f t="shared" si="65"/>
        <v>185</v>
      </c>
      <c r="F332" s="63">
        <v>185</v>
      </c>
      <c r="G332" s="78"/>
      <c r="H332" s="78"/>
      <c r="I332" s="78"/>
      <c r="J332" s="78"/>
      <c r="K332" s="78"/>
      <c r="L332" s="78"/>
      <c r="M332" s="77"/>
    </row>
    <row r="333" spans="1:13" s="73" customFormat="1" ht="12" outlineLevel="2">
      <c r="A333" s="68">
        <v>45</v>
      </c>
      <c r="B333" s="64" t="s">
        <v>1276</v>
      </c>
      <c r="C333" s="64" t="s">
        <v>2086</v>
      </c>
      <c r="D333" s="70" t="s">
        <v>2190</v>
      </c>
      <c r="E333" s="63">
        <f t="shared" si="65"/>
        <v>50</v>
      </c>
      <c r="F333" s="71">
        <v>0</v>
      </c>
      <c r="G333" s="71">
        <v>50</v>
      </c>
      <c r="H333" s="71"/>
      <c r="I333" s="71">
        <v>0</v>
      </c>
      <c r="J333" s="71"/>
      <c r="K333" s="71">
        <v>0</v>
      </c>
      <c r="L333" s="71"/>
      <c r="M333" s="72"/>
    </row>
    <row r="334" spans="1:13" s="73" customFormat="1" ht="12" outlineLevel="2">
      <c r="A334" s="68">
        <v>45</v>
      </c>
      <c r="B334" s="64" t="s">
        <v>1276</v>
      </c>
      <c r="C334" s="64" t="s">
        <v>2085</v>
      </c>
      <c r="D334" s="70" t="s">
        <v>2331</v>
      </c>
      <c r="E334" s="63">
        <f t="shared" si="65"/>
        <v>75</v>
      </c>
      <c r="F334" s="71">
        <v>0</v>
      </c>
      <c r="G334" s="71">
        <v>75</v>
      </c>
      <c r="H334" s="71"/>
      <c r="I334" s="71">
        <v>0</v>
      </c>
      <c r="J334" s="71"/>
      <c r="K334" s="71">
        <v>50</v>
      </c>
      <c r="L334" s="71"/>
      <c r="M334" s="72"/>
    </row>
    <row r="335" spans="1:13" s="73" customFormat="1" ht="12" outlineLevel="2">
      <c r="A335" s="68">
        <v>45</v>
      </c>
      <c r="B335" s="64" t="s">
        <v>1276</v>
      </c>
      <c r="C335" s="64" t="s">
        <v>2085</v>
      </c>
      <c r="D335" s="70" t="s">
        <v>2332</v>
      </c>
      <c r="E335" s="63">
        <f t="shared" si="65"/>
        <v>102</v>
      </c>
      <c r="F335" s="71">
        <v>62</v>
      </c>
      <c r="G335" s="71">
        <v>40</v>
      </c>
      <c r="H335" s="71"/>
      <c r="I335" s="71">
        <v>0</v>
      </c>
      <c r="J335" s="71"/>
      <c r="K335" s="71">
        <v>60</v>
      </c>
      <c r="L335" s="71"/>
      <c r="M335" s="72"/>
    </row>
    <row r="336" spans="1:13" s="73" customFormat="1" ht="12" outlineLevel="2">
      <c r="A336" s="68">
        <v>45</v>
      </c>
      <c r="B336" s="64" t="s">
        <v>1276</v>
      </c>
      <c r="C336" s="64" t="s">
        <v>2085</v>
      </c>
      <c r="D336" s="70" t="s">
        <v>2333</v>
      </c>
      <c r="E336" s="63">
        <f t="shared" si="65"/>
        <v>57</v>
      </c>
      <c r="F336" s="71">
        <v>27</v>
      </c>
      <c r="G336" s="71">
        <v>30</v>
      </c>
      <c r="H336" s="71"/>
      <c r="I336" s="71">
        <v>0</v>
      </c>
      <c r="J336" s="71"/>
      <c r="K336" s="71">
        <v>30</v>
      </c>
      <c r="L336" s="71"/>
      <c r="M336" s="72"/>
    </row>
    <row r="337" spans="1:13" s="73" customFormat="1" ht="12" outlineLevel="2">
      <c r="A337" s="68">
        <v>45</v>
      </c>
      <c r="B337" s="64" t="s">
        <v>1276</v>
      </c>
      <c r="C337" s="64" t="s">
        <v>2085</v>
      </c>
      <c r="D337" s="70" t="s">
        <v>2334</v>
      </c>
      <c r="E337" s="63">
        <f t="shared" si="65"/>
        <v>56</v>
      </c>
      <c r="F337" s="71">
        <v>0</v>
      </c>
      <c r="G337" s="71">
        <v>56</v>
      </c>
      <c r="H337" s="71"/>
      <c r="I337" s="71">
        <v>0</v>
      </c>
      <c r="J337" s="71"/>
      <c r="K337" s="71">
        <v>0</v>
      </c>
      <c r="L337" s="71"/>
      <c r="M337" s="72"/>
    </row>
    <row r="338" spans="1:13" s="73" customFormat="1" ht="12" outlineLevel="2">
      <c r="A338" s="68">
        <v>45</v>
      </c>
      <c r="B338" s="64" t="s">
        <v>1276</v>
      </c>
      <c r="C338" s="64" t="s">
        <v>2085</v>
      </c>
      <c r="D338" s="70" t="s">
        <v>2335</v>
      </c>
      <c r="E338" s="63">
        <f t="shared" si="65"/>
        <v>49</v>
      </c>
      <c r="F338" s="71">
        <v>0</v>
      </c>
      <c r="G338" s="71">
        <v>49</v>
      </c>
      <c r="H338" s="71"/>
      <c r="I338" s="71">
        <v>0</v>
      </c>
      <c r="J338" s="71"/>
      <c r="K338" s="71">
        <v>0</v>
      </c>
      <c r="L338" s="71"/>
      <c r="M338" s="72"/>
    </row>
    <row r="339" spans="1:13" s="73" customFormat="1" ht="12" outlineLevel="1">
      <c r="A339" s="68"/>
      <c r="B339" s="69" t="s">
        <v>928</v>
      </c>
      <c r="C339" s="64"/>
      <c r="D339" s="70"/>
      <c r="E339" s="63">
        <f aca="true" t="shared" si="66" ref="E339:K339">SUBTOTAL(9,E340:E340)</f>
        <v>97</v>
      </c>
      <c r="F339" s="63">
        <f t="shared" si="66"/>
        <v>97</v>
      </c>
      <c r="G339" s="71">
        <f t="shared" si="66"/>
        <v>0</v>
      </c>
      <c r="H339" s="71">
        <f t="shared" si="66"/>
        <v>0</v>
      </c>
      <c r="I339" s="71">
        <f t="shared" si="66"/>
        <v>0</v>
      </c>
      <c r="J339" s="71">
        <f t="shared" si="66"/>
        <v>0</v>
      </c>
      <c r="K339" s="71">
        <f t="shared" si="66"/>
        <v>0</v>
      </c>
      <c r="L339" s="71"/>
      <c r="M339" s="72"/>
    </row>
    <row r="340" spans="1:13" s="73" customFormat="1" ht="12" outlineLevel="2">
      <c r="A340" s="68">
        <v>46</v>
      </c>
      <c r="B340" s="64" t="s">
        <v>1277</v>
      </c>
      <c r="C340" s="64" t="s">
        <v>2086</v>
      </c>
      <c r="D340" s="70" t="s">
        <v>2087</v>
      </c>
      <c r="E340" s="63">
        <f>SUM(F340:J340)</f>
        <v>97</v>
      </c>
      <c r="F340" s="63">
        <v>97</v>
      </c>
      <c r="G340" s="71"/>
      <c r="H340" s="71"/>
      <c r="I340" s="71"/>
      <c r="J340" s="71"/>
      <c r="K340" s="71"/>
      <c r="L340" s="71"/>
      <c r="M340" s="72"/>
    </row>
    <row r="341" spans="1:13" s="73" customFormat="1" ht="12" outlineLevel="1">
      <c r="A341" s="68"/>
      <c r="B341" s="69" t="s">
        <v>930</v>
      </c>
      <c r="C341" s="64"/>
      <c r="D341" s="70"/>
      <c r="E341" s="63">
        <f aca="true" t="shared" si="67" ref="E341:K341">SUBTOTAL(9,E342:E342)</f>
        <v>96</v>
      </c>
      <c r="F341" s="63">
        <f t="shared" si="67"/>
        <v>96</v>
      </c>
      <c r="G341" s="71">
        <f t="shared" si="67"/>
        <v>0</v>
      </c>
      <c r="H341" s="71">
        <f t="shared" si="67"/>
        <v>0</v>
      </c>
      <c r="I341" s="71">
        <f t="shared" si="67"/>
        <v>0</v>
      </c>
      <c r="J341" s="71">
        <f t="shared" si="67"/>
        <v>0</v>
      </c>
      <c r="K341" s="71">
        <f t="shared" si="67"/>
        <v>0</v>
      </c>
      <c r="L341" s="71"/>
      <c r="M341" s="72"/>
    </row>
    <row r="342" spans="1:13" s="73" customFormat="1" ht="12" outlineLevel="2">
      <c r="A342" s="68">
        <v>46</v>
      </c>
      <c r="B342" s="64" t="s">
        <v>1278</v>
      </c>
      <c r="C342" s="64" t="s">
        <v>2086</v>
      </c>
      <c r="D342" s="70" t="s">
        <v>2087</v>
      </c>
      <c r="E342" s="63">
        <f>SUM(F342:J342)</f>
        <v>96</v>
      </c>
      <c r="F342" s="63">
        <v>96</v>
      </c>
      <c r="G342" s="71"/>
      <c r="H342" s="71"/>
      <c r="I342" s="71"/>
      <c r="J342" s="71"/>
      <c r="K342" s="71"/>
      <c r="L342" s="71"/>
      <c r="M342" s="72"/>
    </row>
    <row r="343" spans="1:13" s="73" customFormat="1" ht="12" outlineLevel="1">
      <c r="A343" s="68"/>
      <c r="B343" s="69" t="s">
        <v>928</v>
      </c>
      <c r="C343" s="64"/>
      <c r="D343" s="70"/>
      <c r="E343" s="63">
        <f aca="true" t="shared" si="68" ref="E343:K343">SUBTOTAL(9,E344:E344)</f>
        <v>14</v>
      </c>
      <c r="F343" s="63">
        <f t="shared" si="68"/>
        <v>14</v>
      </c>
      <c r="G343" s="71">
        <f t="shared" si="68"/>
        <v>0</v>
      </c>
      <c r="H343" s="71">
        <f t="shared" si="68"/>
        <v>0</v>
      </c>
      <c r="I343" s="71">
        <f t="shared" si="68"/>
        <v>0</v>
      </c>
      <c r="J343" s="71">
        <f t="shared" si="68"/>
        <v>0</v>
      </c>
      <c r="K343" s="71">
        <f t="shared" si="68"/>
        <v>0</v>
      </c>
      <c r="L343" s="71"/>
      <c r="M343" s="72"/>
    </row>
    <row r="344" spans="1:13" s="73" customFormat="1" ht="12" outlineLevel="2">
      <c r="A344" s="68">
        <v>46</v>
      </c>
      <c r="B344" s="64" t="s">
        <v>1277</v>
      </c>
      <c r="C344" s="64" t="s">
        <v>2084</v>
      </c>
      <c r="D344" s="70" t="s">
        <v>2088</v>
      </c>
      <c r="E344" s="63">
        <f>SUM(F344:J344)</f>
        <v>14</v>
      </c>
      <c r="F344" s="63">
        <v>14</v>
      </c>
      <c r="G344" s="71"/>
      <c r="H344" s="71"/>
      <c r="I344" s="71"/>
      <c r="J344" s="71"/>
      <c r="K344" s="71"/>
      <c r="L344" s="71"/>
      <c r="M344" s="72"/>
    </row>
    <row r="345" spans="1:13" s="73" customFormat="1" ht="12" outlineLevel="1">
      <c r="A345" s="68"/>
      <c r="B345" s="69" t="s">
        <v>930</v>
      </c>
      <c r="C345" s="64"/>
      <c r="D345" s="70"/>
      <c r="E345" s="63">
        <f aca="true" t="shared" si="69" ref="E345:K345">SUBTOTAL(9,E346:E346)</f>
        <v>9</v>
      </c>
      <c r="F345" s="63">
        <f t="shared" si="69"/>
        <v>9</v>
      </c>
      <c r="G345" s="71">
        <f t="shared" si="69"/>
        <v>0</v>
      </c>
      <c r="H345" s="71">
        <f t="shared" si="69"/>
        <v>0</v>
      </c>
      <c r="I345" s="71">
        <f t="shared" si="69"/>
        <v>0</v>
      </c>
      <c r="J345" s="71">
        <f t="shared" si="69"/>
        <v>0</v>
      </c>
      <c r="K345" s="71">
        <f t="shared" si="69"/>
        <v>0</v>
      </c>
      <c r="L345" s="71"/>
      <c r="M345" s="72"/>
    </row>
    <row r="346" spans="1:13" s="73" customFormat="1" ht="12" outlineLevel="2">
      <c r="A346" s="68">
        <v>46</v>
      </c>
      <c r="B346" s="64" t="s">
        <v>1278</v>
      </c>
      <c r="C346" s="64" t="s">
        <v>2084</v>
      </c>
      <c r="D346" s="70" t="s">
        <v>2088</v>
      </c>
      <c r="E346" s="63">
        <f>SUM(F346:J346)</f>
        <v>9</v>
      </c>
      <c r="F346" s="63">
        <v>9</v>
      </c>
      <c r="G346" s="71"/>
      <c r="H346" s="71"/>
      <c r="I346" s="71"/>
      <c r="J346" s="71"/>
      <c r="K346" s="71"/>
      <c r="L346" s="71"/>
      <c r="M346" s="72"/>
    </row>
    <row r="347" spans="1:13" s="73" customFormat="1" ht="12" outlineLevel="1">
      <c r="A347" s="68"/>
      <c r="B347" s="69" t="s">
        <v>928</v>
      </c>
      <c r="C347" s="64"/>
      <c r="D347" s="74"/>
      <c r="E347" s="63">
        <f aca="true" t="shared" si="70" ref="E347:K347">SUBTOTAL(9,E348:E348)</f>
        <v>15</v>
      </c>
      <c r="F347" s="71">
        <f t="shared" si="70"/>
        <v>15</v>
      </c>
      <c r="G347" s="71">
        <f t="shared" si="70"/>
        <v>0</v>
      </c>
      <c r="H347" s="71">
        <f t="shared" si="70"/>
        <v>0</v>
      </c>
      <c r="I347" s="71">
        <f t="shared" si="70"/>
        <v>0</v>
      </c>
      <c r="J347" s="71">
        <f t="shared" si="70"/>
        <v>0</v>
      </c>
      <c r="K347" s="71">
        <f t="shared" si="70"/>
        <v>15</v>
      </c>
      <c r="L347" s="71"/>
      <c r="M347" s="72"/>
    </row>
    <row r="348" spans="1:13" s="73" customFormat="1" ht="12" outlineLevel="2">
      <c r="A348" s="68">
        <v>46</v>
      </c>
      <c r="B348" s="64" t="s">
        <v>1277</v>
      </c>
      <c r="C348" s="64" t="s">
        <v>2085</v>
      </c>
      <c r="D348" s="74" t="s">
        <v>2336</v>
      </c>
      <c r="E348" s="63">
        <f>SUM(F348:J348)</f>
        <v>15</v>
      </c>
      <c r="F348" s="71">
        <v>15</v>
      </c>
      <c r="G348" s="71">
        <v>0</v>
      </c>
      <c r="H348" s="71"/>
      <c r="I348" s="71">
        <v>0</v>
      </c>
      <c r="J348" s="71"/>
      <c r="K348" s="71">
        <v>15</v>
      </c>
      <c r="L348" s="71"/>
      <c r="M348" s="72"/>
    </row>
    <row r="349" spans="1:13" s="73" customFormat="1" ht="12" outlineLevel="1">
      <c r="A349" s="68"/>
      <c r="B349" s="69" t="s">
        <v>930</v>
      </c>
      <c r="C349" s="64"/>
      <c r="D349" s="74"/>
      <c r="E349" s="63">
        <f aca="true" t="shared" si="71" ref="E349:K349">SUBTOTAL(9,E350:E350)</f>
        <v>20</v>
      </c>
      <c r="F349" s="71">
        <f t="shared" si="71"/>
        <v>20</v>
      </c>
      <c r="G349" s="71">
        <f t="shared" si="71"/>
        <v>0</v>
      </c>
      <c r="H349" s="71">
        <f t="shared" si="71"/>
        <v>0</v>
      </c>
      <c r="I349" s="71">
        <f t="shared" si="71"/>
        <v>0</v>
      </c>
      <c r="J349" s="71">
        <f t="shared" si="71"/>
        <v>0</v>
      </c>
      <c r="K349" s="71">
        <f t="shared" si="71"/>
        <v>20</v>
      </c>
      <c r="L349" s="71"/>
      <c r="M349" s="72"/>
    </row>
    <row r="350" spans="1:13" s="73" customFormat="1" ht="12" outlineLevel="2">
      <c r="A350" s="68">
        <v>46</v>
      </c>
      <c r="B350" s="64" t="s">
        <v>1278</v>
      </c>
      <c r="C350" s="64" t="s">
        <v>2085</v>
      </c>
      <c r="D350" s="74" t="s">
        <v>2337</v>
      </c>
      <c r="E350" s="63">
        <f>SUM(F350:J350)</f>
        <v>20</v>
      </c>
      <c r="F350" s="71">
        <v>20</v>
      </c>
      <c r="G350" s="71">
        <v>0</v>
      </c>
      <c r="H350" s="71"/>
      <c r="I350" s="71">
        <v>0</v>
      </c>
      <c r="J350" s="71"/>
      <c r="K350" s="71">
        <v>20</v>
      </c>
      <c r="L350" s="71"/>
      <c r="M350" s="72"/>
    </row>
    <row r="351" spans="1:13" s="73" customFormat="1" ht="12" outlineLevel="1">
      <c r="A351" s="68"/>
      <c r="B351" s="69" t="s">
        <v>928</v>
      </c>
      <c r="C351" s="64"/>
      <c r="D351" s="74"/>
      <c r="E351" s="63">
        <f aca="true" t="shared" si="72" ref="E351:K351">SUBTOTAL(9,E352:E352)</f>
        <v>10</v>
      </c>
      <c r="F351" s="71">
        <f t="shared" si="72"/>
        <v>10</v>
      </c>
      <c r="G351" s="71">
        <f t="shared" si="72"/>
        <v>0</v>
      </c>
      <c r="H351" s="71">
        <f t="shared" si="72"/>
        <v>0</v>
      </c>
      <c r="I351" s="71">
        <f t="shared" si="72"/>
        <v>0</v>
      </c>
      <c r="J351" s="71">
        <f t="shared" si="72"/>
        <v>0</v>
      </c>
      <c r="K351" s="71">
        <f t="shared" si="72"/>
        <v>10</v>
      </c>
      <c r="L351" s="71"/>
      <c r="M351" s="72"/>
    </row>
    <row r="352" spans="1:13" s="73" customFormat="1" ht="12" outlineLevel="2">
      <c r="A352" s="68">
        <v>46</v>
      </c>
      <c r="B352" s="64" t="s">
        <v>1277</v>
      </c>
      <c r="C352" s="64" t="s">
        <v>2085</v>
      </c>
      <c r="D352" s="74" t="s">
        <v>2338</v>
      </c>
      <c r="E352" s="63">
        <f>SUM(F352:J352)</f>
        <v>10</v>
      </c>
      <c r="F352" s="71">
        <v>10</v>
      </c>
      <c r="G352" s="71">
        <v>0</v>
      </c>
      <c r="H352" s="71"/>
      <c r="I352" s="71">
        <v>0</v>
      </c>
      <c r="J352" s="71"/>
      <c r="K352" s="71">
        <v>10</v>
      </c>
      <c r="L352" s="71"/>
      <c r="M352" s="72"/>
    </row>
    <row r="353" spans="1:13" s="73" customFormat="1" ht="12" outlineLevel="1">
      <c r="A353" s="68"/>
      <c r="B353" s="69" t="s">
        <v>930</v>
      </c>
      <c r="C353" s="64"/>
      <c r="D353" s="74"/>
      <c r="E353" s="63">
        <f aca="true" t="shared" si="73" ref="E353:K353">SUBTOTAL(9,E354:E354)</f>
        <v>20</v>
      </c>
      <c r="F353" s="71">
        <f t="shared" si="73"/>
        <v>20</v>
      </c>
      <c r="G353" s="71">
        <f t="shared" si="73"/>
        <v>0</v>
      </c>
      <c r="H353" s="71">
        <f t="shared" si="73"/>
        <v>0</v>
      </c>
      <c r="I353" s="71">
        <f t="shared" si="73"/>
        <v>0</v>
      </c>
      <c r="J353" s="71">
        <f t="shared" si="73"/>
        <v>0</v>
      </c>
      <c r="K353" s="71">
        <f t="shared" si="73"/>
        <v>20</v>
      </c>
      <c r="L353" s="71"/>
      <c r="M353" s="72"/>
    </row>
    <row r="354" spans="1:13" s="73" customFormat="1" ht="12" outlineLevel="2">
      <c r="A354" s="68">
        <v>46</v>
      </c>
      <c r="B354" s="64" t="s">
        <v>1278</v>
      </c>
      <c r="C354" s="64" t="s">
        <v>2085</v>
      </c>
      <c r="D354" s="74" t="s">
        <v>2339</v>
      </c>
      <c r="E354" s="63">
        <f>SUM(F354:J354)</f>
        <v>20</v>
      </c>
      <c r="F354" s="71">
        <v>20</v>
      </c>
      <c r="G354" s="71">
        <v>0</v>
      </c>
      <c r="H354" s="71"/>
      <c r="I354" s="71">
        <v>0</v>
      </c>
      <c r="J354" s="71"/>
      <c r="K354" s="71">
        <v>20</v>
      </c>
      <c r="L354" s="71"/>
      <c r="M354" s="72"/>
    </row>
    <row r="355" spans="1:13" ht="12" outlineLevel="1">
      <c r="A355" s="64"/>
      <c r="B355" s="69" t="s">
        <v>936</v>
      </c>
      <c r="C355" s="64"/>
      <c r="D355" s="74"/>
      <c r="E355" s="63">
        <f aca="true" t="shared" si="74" ref="E355:K355">SUBTOTAL(9,E356:E357)</f>
        <v>100</v>
      </c>
      <c r="F355" s="71">
        <f t="shared" si="74"/>
        <v>80</v>
      </c>
      <c r="G355" s="71">
        <f t="shared" si="74"/>
        <v>20</v>
      </c>
      <c r="H355" s="71">
        <f t="shared" si="74"/>
        <v>0</v>
      </c>
      <c r="I355" s="71">
        <f t="shared" si="74"/>
        <v>0</v>
      </c>
      <c r="J355" s="71">
        <f t="shared" si="74"/>
        <v>0</v>
      </c>
      <c r="K355" s="71">
        <f t="shared" si="74"/>
        <v>60</v>
      </c>
      <c r="L355" s="71"/>
      <c r="M355" s="72"/>
    </row>
    <row r="356" spans="1:13" ht="12" outlineLevel="2">
      <c r="A356" s="64">
        <v>47</v>
      </c>
      <c r="B356" s="64" t="s">
        <v>1279</v>
      </c>
      <c r="C356" s="64" t="s">
        <v>2086</v>
      </c>
      <c r="D356" s="74" t="s">
        <v>2340</v>
      </c>
      <c r="E356" s="63">
        <f>SUM(F356:J356)</f>
        <v>70</v>
      </c>
      <c r="F356" s="71">
        <v>50</v>
      </c>
      <c r="G356" s="71">
        <v>20</v>
      </c>
      <c r="H356" s="71"/>
      <c r="I356" s="71">
        <v>0</v>
      </c>
      <c r="J356" s="71"/>
      <c r="K356" s="71">
        <v>60</v>
      </c>
      <c r="L356" s="71"/>
      <c r="M356" s="72"/>
    </row>
    <row r="357" spans="1:13" ht="12" outlineLevel="2">
      <c r="A357" s="64">
        <v>47</v>
      </c>
      <c r="B357" s="64" t="s">
        <v>1279</v>
      </c>
      <c r="C357" s="64" t="s">
        <v>2084</v>
      </c>
      <c r="D357" s="74" t="s">
        <v>2341</v>
      </c>
      <c r="E357" s="63">
        <f>SUM(F357:J357)</f>
        <v>30</v>
      </c>
      <c r="F357" s="71">
        <v>30</v>
      </c>
      <c r="G357" s="71">
        <v>0</v>
      </c>
      <c r="H357" s="71"/>
      <c r="I357" s="71">
        <v>0</v>
      </c>
      <c r="J357" s="71"/>
      <c r="K357" s="71">
        <v>0</v>
      </c>
      <c r="L357" s="71"/>
      <c r="M357" s="72"/>
    </row>
    <row r="358" spans="1:13" ht="12" outlineLevel="1">
      <c r="A358" s="68"/>
      <c r="B358" s="69" t="s">
        <v>940</v>
      </c>
      <c r="C358" s="64"/>
      <c r="D358" s="70"/>
      <c r="E358" s="63">
        <f aca="true" t="shared" si="75" ref="E358:K358">SUBTOTAL(9,E359:E361)</f>
        <v>46</v>
      </c>
      <c r="F358" s="63">
        <f t="shared" si="75"/>
        <v>46</v>
      </c>
      <c r="G358" s="71">
        <f t="shared" si="75"/>
        <v>0</v>
      </c>
      <c r="H358" s="71">
        <f t="shared" si="75"/>
        <v>0</v>
      </c>
      <c r="I358" s="71">
        <f t="shared" si="75"/>
        <v>0</v>
      </c>
      <c r="J358" s="71">
        <f t="shared" si="75"/>
        <v>0</v>
      </c>
      <c r="K358" s="71">
        <f t="shared" si="75"/>
        <v>0</v>
      </c>
      <c r="L358" s="71"/>
      <c r="M358" s="72"/>
    </row>
    <row r="359" spans="1:13" ht="12" outlineLevel="2">
      <c r="A359" s="68">
        <v>48</v>
      </c>
      <c r="B359" s="64" t="s">
        <v>1280</v>
      </c>
      <c r="C359" s="64" t="s">
        <v>2086</v>
      </c>
      <c r="D359" s="70" t="s">
        <v>2087</v>
      </c>
      <c r="E359" s="63">
        <f>SUM(F359:J359)</f>
        <v>27</v>
      </c>
      <c r="F359" s="63">
        <v>27</v>
      </c>
      <c r="G359" s="71"/>
      <c r="H359" s="71"/>
      <c r="I359" s="71"/>
      <c r="J359" s="71"/>
      <c r="K359" s="71"/>
      <c r="L359" s="71"/>
      <c r="M359" s="72"/>
    </row>
    <row r="360" spans="1:13" ht="12" outlineLevel="2">
      <c r="A360" s="68">
        <v>48</v>
      </c>
      <c r="B360" s="64" t="s">
        <v>1280</v>
      </c>
      <c r="C360" s="64" t="s">
        <v>2084</v>
      </c>
      <c r="D360" s="70" t="s">
        <v>2088</v>
      </c>
      <c r="E360" s="63">
        <f>SUM(F360:J360)</f>
        <v>9</v>
      </c>
      <c r="F360" s="63">
        <v>9</v>
      </c>
      <c r="G360" s="71"/>
      <c r="H360" s="71"/>
      <c r="I360" s="71"/>
      <c r="J360" s="71"/>
      <c r="K360" s="71"/>
      <c r="L360" s="71"/>
      <c r="M360" s="72"/>
    </row>
    <row r="361" spans="1:13" s="73" customFormat="1" ht="12" outlineLevel="2">
      <c r="A361" s="68">
        <v>48</v>
      </c>
      <c r="B361" s="64" t="s">
        <v>1280</v>
      </c>
      <c r="C361" s="64" t="s">
        <v>2085</v>
      </c>
      <c r="D361" s="70" t="s">
        <v>2342</v>
      </c>
      <c r="E361" s="63">
        <f>SUM(F361:J361)</f>
        <v>10</v>
      </c>
      <c r="F361" s="71">
        <v>10</v>
      </c>
      <c r="G361" s="71">
        <v>0</v>
      </c>
      <c r="H361" s="71"/>
      <c r="I361" s="71">
        <v>0</v>
      </c>
      <c r="J361" s="71"/>
      <c r="K361" s="71">
        <v>0</v>
      </c>
      <c r="L361" s="71"/>
      <c r="M361" s="72"/>
    </row>
    <row r="362" spans="1:13" s="73" customFormat="1" ht="12" outlineLevel="1">
      <c r="A362" s="64"/>
      <c r="B362" s="69" t="s">
        <v>943</v>
      </c>
      <c r="C362" s="64"/>
      <c r="D362" s="70"/>
      <c r="E362" s="63">
        <f aca="true" t="shared" si="76" ref="E362:K362">SUBTOTAL(9,E363:E391)</f>
        <v>54492</v>
      </c>
      <c r="F362" s="63">
        <f t="shared" si="76"/>
        <v>53440</v>
      </c>
      <c r="G362" s="71">
        <f t="shared" si="76"/>
        <v>565</v>
      </c>
      <c r="H362" s="71">
        <f t="shared" si="76"/>
        <v>487</v>
      </c>
      <c r="I362" s="71">
        <f t="shared" si="76"/>
        <v>0</v>
      </c>
      <c r="J362" s="71">
        <f t="shared" si="76"/>
        <v>0</v>
      </c>
      <c r="K362" s="71">
        <f t="shared" si="76"/>
        <v>3733.84</v>
      </c>
      <c r="L362" s="71"/>
      <c r="M362" s="72"/>
    </row>
    <row r="363" spans="1:13" s="73" customFormat="1" ht="12" outlineLevel="2">
      <c r="A363" s="64">
        <v>49</v>
      </c>
      <c r="B363" s="64" t="s">
        <v>1281</v>
      </c>
      <c r="C363" s="64" t="s">
        <v>2086</v>
      </c>
      <c r="D363" s="70" t="s">
        <v>2087</v>
      </c>
      <c r="E363" s="63">
        <f aca="true" t="shared" si="77" ref="E363:E391">SUM(F363:J363)</f>
        <v>48194</v>
      </c>
      <c r="F363" s="63">
        <v>48194</v>
      </c>
      <c r="G363" s="71"/>
      <c r="H363" s="71"/>
      <c r="I363" s="71"/>
      <c r="J363" s="71"/>
      <c r="K363" s="71"/>
      <c r="L363" s="71"/>
      <c r="M363" s="72"/>
    </row>
    <row r="364" spans="1:13" ht="17.25" customHeight="1" outlineLevel="2">
      <c r="A364" s="64">
        <v>49</v>
      </c>
      <c r="B364" s="64" t="s">
        <v>1281</v>
      </c>
      <c r="C364" s="64" t="s">
        <v>2086</v>
      </c>
      <c r="D364" s="70" t="s">
        <v>2343</v>
      </c>
      <c r="E364" s="63">
        <f t="shared" si="77"/>
        <v>186</v>
      </c>
      <c r="F364" s="71">
        <v>165</v>
      </c>
      <c r="G364" s="71"/>
      <c r="H364" s="71">
        <v>21</v>
      </c>
      <c r="I364" s="71">
        <v>0</v>
      </c>
      <c r="J364" s="71"/>
      <c r="K364" s="71">
        <v>165</v>
      </c>
      <c r="L364" s="71"/>
      <c r="M364" s="72"/>
    </row>
    <row r="365" spans="1:13" ht="12" outlineLevel="2">
      <c r="A365" s="64">
        <v>49</v>
      </c>
      <c r="B365" s="64" t="s">
        <v>1281</v>
      </c>
      <c r="C365" s="64" t="s">
        <v>2086</v>
      </c>
      <c r="D365" s="70" t="s">
        <v>2344</v>
      </c>
      <c r="E365" s="63">
        <f t="shared" si="77"/>
        <v>844</v>
      </c>
      <c r="F365" s="71">
        <v>817</v>
      </c>
      <c r="G365" s="71"/>
      <c r="H365" s="71">
        <v>27</v>
      </c>
      <c r="I365" s="71">
        <v>0</v>
      </c>
      <c r="J365" s="71"/>
      <c r="K365" s="71">
        <v>817</v>
      </c>
      <c r="L365" s="71"/>
      <c r="M365" s="72"/>
    </row>
    <row r="366" spans="1:13" ht="12" outlineLevel="2">
      <c r="A366" s="64">
        <v>49</v>
      </c>
      <c r="B366" s="64" t="s">
        <v>1281</v>
      </c>
      <c r="C366" s="64" t="s">
        <v>2086</v>
      </c>
      <c r="D366" s="70" t="s">
        <v>2345</v>
      </c>
      <c r="E366" s="63">
        <f t="shared" si="77"/>
        <v>50</v>
      </c>
      <c r="F366" s="71">
        <v>50</v>
      </c>
      <c r="G366" s="71">
        <v>0</v>
      </c>
      <c r="H366" s="71"/>
      <c r="I366" s="71">
        <v>0</v>
      </c>
      <c r="J366" s="71"/>
      <c r="K366" s="71">
        <v>50</v>
      </c>
      <c r="L366" s="71"/>
      <c r="M366" s="72"/>
    </row>
    <row r="367" spans="1:13" ht="30.75" customHeight="1" outlineLevel="2">
      <c r="A367" s="64">
        <v>49</v>
      </c>
      <c r="B367" s="64" t="s">
        <v>1281</v>
      </c>
      <c r="C367" s="64" t="s">
        <v>2086</v>
      </c>
      <c r="D367" s="70" t="s">
        <v>2346</v>
      </c>
      <c r="E367" s="63">
        <f t="shared" si="77"/>
        <v>275</v>
      </c>
      <c r="F367" s="71">
        <v>275</v>
      </c>
      <c r="G367" s="71"/>
      <c r="H367" s="71"/>
      <c r="I367" s="71">
        <v>0</v>
      </c>
      <c r="J367" s="71"/>
      <c r="K367" s="71">
        <v>275</v>
      </c>
      <c r="L367" s="71"/>
      <c r="M367" s="72" t="s">
        <v>2347</v>
      </c>
    </row>
    <row r="368" spans="1:13" ht="12" outlineLevel="2">
      <c r="A368" s="64">
        <v>49</v>
      </c>
      <c r="B368" s="64" t="s">
        <v>1281</v>
      </c>
      <c r="C368" s="64" t="s">
        <v>2086</v>
      </c>
      <c r="D368" s="70" t="s">
        <v>2348</v>
      </c>
      <c r="E368" s="63">
        <f t="shared" si="77"/>
        <v>600</v>
      </c>
      <c r="F368" s="71">
        <v>600</v>
      </c>
      <c r="G368" s="71"/>
      <c r="H368" s="71"/>
      <c r="I368" s="71"/>
      <c r="J368" s="71"/>
      <c r="K368" s="71"/>
      <c r="L368" s="71"/>
      <c r="M368" s="72" t="s">
        <v>2349</v>
      </c>
    </row>
    <row r="369" spans="1:13" ht="12" outlineLevel="2">
      <c r="A369" s="64">
        <v>49</v>
      </c>
      <c r="B369" s="64" t="s">
        <v>1281</v>
      </c>
      <c r="C369" s="64" t="s">
        <v>2086</v>
      </c>
      <c r="D369" s="70" t="s">
        <v>2350</v>
      </c>
      <c r="E369" s="63">
        <f t="shared" si="77"/>
        <v>30</v>
      </c>
      <c r="F369" s="71">
        <v>30</v>
      </c>
      <c r="G369" s="71">
        <v>0</v>
      </c>
      <c r="H369" s="71"/>
      <c r="I369" s="71">
        <v>0</v>
      </c>
      <c r="J369" s="71"/>
      <c r="K369" s="71">
        <v>30</v>
      </c>
      <c r="L369" s="71"/>
      <c r="M369" s="72" t="s">
        <v>953</v>
      </c>
    </row>
    <row r="370" spans="1:13" ht="24" outlineLevel="2">
      <c r="A370" s="64">
        <v>49</v>
      </c>
      <c r="B370" s="64" t="s">
        <v>1281</v>
      </c>
      <c r="C370" s="64" t="s">
        <v>2086</v>
      </c>
      <c r="D370" s="70" t="s">
        <v>2351</v>
      </c>
      <c r="E370" s="63">
        <f t="shared" si="77"/>
        <v>24</v>
      </c>
      <c r="F370" s="71">
        <v>24</v>
      </c>
      <c r="G370" s="71">
        <v>0</v>
      </c>
      <c r="H370" s="71"/>
      <c r="I370" s="71">
        <v>0</v>
      </c>
      <c r="J370" s="71"/>
      <c r="K370" s="71">
        <v>24</v>
      </c>
      <c r="L370" s="71"/>
      <c r="M370" s="72" t="s">
        <v>955</v>
      </c>
    </row>
    <row r="371" spans="1:13" ht="12" outlineLevel="2">
      <c r="A371" s="64">
        <v>49</v>
      </c>
      <c r="B371" s="64" t="s">
        <v>1281</v>
      </c>
      <c r="C371" s="64" t="s">
        <v>2086</v>
      </c>
      <c r="D371" s="70" t="s">
        <v>2352</v>
      </c>
      <c r="E371" s="63">
        <f t="shared" si="77"/>
        <v>345</v>
      </c>
      <c r="F371" s="71">
        <v>345</v>
      </c>
      <c r="G371" s="71">
        <v>0</v>
      </c>
      <c r="H371" s="71"/>
      <c r="I371" s="71">
        <v>0</v>
      </c>
      <c r="J371" s="71"/>
      <c r="K371" s="71">
        <v>345</v>
      </c>
      <c r="L371" s="71"/>
      <c r="M371" s="72" t="s">
        <v>957</v>
      </c>
    </row>
    <row r="372" spans="1:13" ht="12" outlineLevel="2">
      <c r="A372" s="64">
        <v>49</v>
      </c>
      <c r="B372" s="64" t="s">
        <v>1281</v>
      </c>
      <c r="C372" s="64" t="s">
        <v>2086</v>
      </c>
      <c r="D372" s="70" t="s">
        <v>2353</v>
      </c>
      <c r="E372" s="63">
        <f t="shared" si="77"/>
        <v>5</v>
      </c>
      <c r="F372" s="71">
        <v>5</v>
      </c>
      <c r="G372" s="71">
        <v>0</v>
      </c>
      <c r="H372" s="71"/>
      <c r="I372" s="71">
        <v>0</v>
      </c>
      <c r="J372" s="71"/>
      <c r="K372" s="71">
        <v>5</v>
      </c>
      <c r="L372" s="71"/>
      <c r="M372" s="72" t="s">
        <v>959</v>
      </c>
    </row>
    <row r="373" spans="1:13" ht="24" outlineLevel="2">
      <c r="A373" s="64">
        <v>49</v>
      </c>
      <c r="B373" s="64" t="s">
        <v>1281</v>
      </c>
      <c r="C373" s="64" t="s">
        <v>2086</v>
      </c>
      <c r="D373" s="70" t="s">
        <v>2354</v>
      </c>
      <c r="E373" s="63">
        <f t="shared" si="77"/>
        <v>200</v>
      </c>
      <c r="F373" s="71">
        <v>200</v>
      </c>
      <c r="G373" s="71">
        <v>0</v>
      </c>
      <c r="H373" s="71"/>
      <c r="I373" s="71">
        <v>0</v>
      </c>
      <c r="J373" s="71"/>
      <c r="K373" s="71">
        <v>165</v>
      </c>
      <c r="L373" s="71"/>
      <c r="M373" s="72" t="s">
        <v>961</v>
      </c>
    </row>
    <row r="374" spans="1:13" ht="30" customHeight="1" outlineLevel="2">
      <c r="A374" s="64">
        <v>49</v>
      </c>
      <c r="B374" s="64" t="s">
        <v>1281</v>
      </c>
      <c r="C374" s="64" t="s">
        <v>2086</v>
      </c>
      <c r="D374" s="70" t="s">
        <v>2355</v>
      </c>
      <c r="E374" s="63">
        <f t="shared" si="77"/>
        <v>161</v>
      </c>
      <c r="F374" s="71">
        <v>161</v>
      </c>
      <c r="G374" s="71">
        <v>0</v>
      </c>
      <c r="H374" s="71"/>
      <c r="I374" s="71">
        <v>0</v>
      </c>
      <c r="J374" s="71"/>
      <c r="K374" s="71">
        <v>161</v>
      </c>
      <c r="L374" s="71"/>
      <c r="M374" s="72" t="s">
        <v>2356</v>
      </c>
    </row>
    <row r="375" spans="1:13" ht="12" outlineLevel="2">
      <c r="A375" s="64">
        <v>49</v>
      </c>
      <c r="B375" s="64" t="s">
        <v>1281</v>
      </c>
      <c r="C375" s="64" t="s">
        <v>2086</v>
      </c>
      <c r="D375" s="70" t="s">
        <v>2357</v>
      </c>
      <c r="E375" s="63">
        <f t="shared" si="77"/>
        <v>10</v>
      </c>
      <c r="F375" s="71">
        <v>10</v>
      </c>
      <c r="G375" s="71">
        <v>0</v>
      </c>
      <c r="H375" s="71"/>
      <c r="I375" s="71">
        <v>0</v>
      </c>
      <c r="J375" s="71"/>
      <c r="K375" s="71">
        <v>10</v>
      </c>
      <c r="L375" s="71"/>
      <c r="M375" s="72"/>
    </row>
    <row r="376" spans="1:13" ht="20.25" customHeight="1" outlineLevel="2">
      <c r="A376" s="64">
        <v>49</v>
      </c>
      <c r="B376" s="64" t="s">
        <v>1281</v>
      </c>
      <c r="C376" s="64" t="s">
        <v>2086</v>
      </c>
      <c r="D376" s="70" t="s">
        <v>2358</v>
      </c>
      <c r="E376" s="63">
        <f t="shared" si="77"/>
        <v>813</v>
      </c>
      <c r="F376" s="71">
        <v>813</v>
      </c>
      <c r="G376" s="71">
        <v>0</v>
      </c>
      <c r="H376" s="71"/>
      <c r="I376" s="71">
        <v>0</v>
      </c>
      <c r="J376" s="71"/>
      <c r="K376" s="71">
        <v>813</v>
      </c>
      <c r="L376" s="71"/>
      <c r="M376" s="72" t="s">
        <v>2359</v>
      </c>
    </row>
    <row r="377" spans="1:13" ht="36" outlineLevel="2">
      <c r="A377" s="64">
        <v>49</v>
      </c>
      <c r="B377" s="64" t="s">
        <v>1281</v>
      </c>
      <c r="C377" s="64" t="s">
        <v>2086</v>
      </c>
      <c r="D377" s="70" t="s">
        <v>2360</v>
      </c>
      <c r="E377" s="63">
        <f t="shared" si="77"/>
        <v>110</v>
      </c>
      <c r="F377" s="71">
        <v>110</v>
      </c>
      <c r="G377" s="71">
        <v>0</v>
      </c>
      <c r="H377" s="71"/>
      <c r="I377" s="71">
        <v>0</v>
      </c>
      <c r="J377" s="71"/>
      <c r="K377" s="71">
        <v>93.84</v>
      </c>
      <c r="L377" s="71"/>
      <c r="M377" s="72" t="s">
        <v>2361</v>
      </c>
    </row>
    <row r="378" spans="1:13" ht="12" outlineLevel="2">
      <c r="A378" s="64">
        <v>49</v>
      </c>
      <c r="B378" s="64" t="s">
        <v>1281</v>
      </c>
      <c r="C378" s="64" t="s">
        <v>2086</v>
      </c>
      <c r="D378" s="70" t="s">
        <v>2362</v>
      </c>
      <c r="E378" s="63">
        <f t="shared" si="77"/>
        <v>25</v>
      </c>
      <c r="F378" s="71">
        <v>25</v>
      </c>
      <c r="G378" s="71">
        <v>0</v>
      </c>
      <c r="H378" s="71"/>
      <c r="I378" s="71">
        <v>0</v>
      </c>
      <c r="J378" s="71"/>
      <c r="K378" s="71">
        <v>25</v>
      </c>
      <c r="L378" s="71"/>
      <c r="M378" s="72" t="s">
        <v>2363</v>
      </c>
    </row>
    <row r="379" spans="1:13" ht="12" outlineLevel="2">
      <c r="A379" s="64">
        <v>49</v>
      </c>
      <c r="B379" s="64" t="s">
        <v>1281</v>
      </c>
      <c r="C379" s="64" t="s">
        <v>2084</v>
      </c>
      <c r="D379" s="70" t="s">
        <v>2364</v>
      </c>
      <c r="E379" s="63">
        <f t="shared" si="77"/>
        <v>100</v>
      </c>
      <c r="F379" s="63">
        <v>100</v>
      </c>
      <c r="G379" s="71"/>
      <c r="H379" s="71"/>
      <c r="I379" s="71"/>
      <c r="J379" s="71"/>
      <c r="K379" s="71">
        <v>100</v>
      </c>
      <c r="L379" s="71"/>
      <c r="M379" s="72"/>
    </row>
    <row r="380" spans="1:13" ht="24" outlineLevel="2">
      <c r="A380" s="64">
        <v>49</v>
      </c>
      <c r="B380" s="64" t="s">
        <v>1281</v>
      </c>
      <c r="C380" s="64" t="s">
        <v>2084</v>
      </c>
      <c r="D380" s="70" t="s">
        <v>2365</v>
      </c>
      <c r="E380" s="63">
        <f t="shared" si="77"/>
        <v>597</v>
      </c>
      <c r="F380" s="63">
        <v>597</v>
      </c>
      <c r="G380" s="71"/>
      <c r="H380" s="71"/>
      <c r="I380" s="71"/>
      <c r="J380" s="71"/>
      <c r="K380" s="71">
        <v>597</v>
      </c>
      <c r="L380" s="71"/>
      <c r="M380" s="72" t="s">
        <v>2366</v>
      </c>
    </row>
    <row r="381" spans="1:13" ht="27.75" customHeight="1" outlineLevel="2">
      <c r="A381" s="64">
        <v>49</v>
      </c>
      <c r="B381" s="64" t="s">
        <v>1281</v>
      </c>
      <c r="C381" s="64" t="s">
        <v>2084</v>
      </c>
      <c r="D381" s="70" t="s">
        <v>2367</v>
      </c>
      <c r="E381" s="63">
        <f t="shared" si="77"/>
        <v>295</v>
      </c>
      <c r="F381" s="63"/>
      <c r="G381" s="71"/>
      <c r="H381" s="71">
        <v>295</v>
      </c>
      <c r="I381" s="71"/>
      <c r="J381" s="71"/>
      <c r="K381" s="71"/>
      <c r="L381" s="71"/>
      <c r="M381" s="72"/>
    </row>
    <row r="382" spans="1:13" ht="30" customHeight="1" outlineLevel="2">
      <c r="A382" s="64">
        <v>49</v>
      </c>
      <c r="B382" s="64" t="s">
        <v>1281</v>
      </c>
      <c r="C382" s="64" t="s">
        <v>2084</v>
      </c>
      <c r="D382" s="70" t="s">
        <v>2368</v>
      </c>
      <c r="E382" s="63">
        <f t="shared" si="77"/>
        <v>118</v>
      </c>
      <c r="F382" s="63"/>
      <c r="G382" s="71"/>
      <c r="H382" s="71">
        <v>118</v>
      </c>
      <c r="I382" s="71"/>
      <c r="J382" s="71"/>
      <c r="K382" s="71"/>
      <c r="L382" s="71"/>
      <c r="M382" s="72"/>
    </row>
    <row r="383" spans="1:13" ht="30.75" customHeight="1" outlineLevel="2">
      <c r="A383" s="64">
        <v>49</v>
      </c>
      <c r="B383" s="64" t="s">
        <v>1281</v>
      </c>
      <c r="C383" s="64" t="s">
        <v>2084</v>
      </c>
      <c r="D383" s="70" t="s">
        <v>2369</v>
      </c>
      <c r="E383" s="63">
        <f t="shared" si="77"/>
        <v>26</v>
      </c>
      <c r="F383" s="63"/>
      <c r="G383" s="71"/>
      <c r="H383" s="71">
        <v>26</v>
      </c>
      <c r="I383" s="71"/>
      <c r="J383" s="71"/>
      <c r="K383" s="71"/>
      <c r="L383" s="71"/>
      <c r="M383" s="72"/>
    </row>
    <row r="384" spans="1:13" ht="54" customHeight="1" outlineLevel="2">
      <c r="A384" s="64">
        <v>49</v>
      </c>
      <c r="B384" s="64" t="s">
        <v>1281</v>
      </c>
      <c r="C384" s="64" t="s">
        <v>2084</v>
      </c>
      <c r="D384" s="70" t="s">
        <v>2370</v>
      </c>
      <c r="E384" s="63">
        <f t="shared" si="77"/>
        <v>15</v>
      </c>
      <c r="F384" s="71">
        <v>15</v>
      </c>
      <c r="G384" s="71"/>
      <c r="H384" s="71"/>
      <c r="I384" s="71">
        <v>0</v>
      </c>
      <c r="J384" s="71"/>
      <c r="K384" s="71">
        <v>15</v>
      </c>
      <c r="L384" s="71"/>
      <c r="M384" s="72"/>
    </row>
    <row r="385" spans="1:13" ht="18" customHeight="1" outlineLevel="2">
      <c r="A385" s="64">
        <v>49</v>
      </c>
      <c r="B385" s="64" t="s">
        <v>1281</v>
      </c>
      <c r="C385" s="64" t="s">
        <v>2084</v>
      </c>
      <c r="D385" s="70" t="s">
        <v>2371</v>
      </c>
      <c r="E385" s="63">
        <f t="shared" si="77"/>
        <v>286</v>
      </c>
      <c r="F385" s="71">
        <v>286</v>
      </c>
      <c r="G385" s="71">
        <v>0</v>
      </c>
      <c r="H385" s="71"/>
      <c r="I385" s="71">
        <v>0</v>
      </c>
      <c r="J385" s="71"/>
      <c r="K385" s="71">
        <v>0</v>
      </c>
      <c r="L385" s="71"/>
      <c r="M385" s="72"/>
    </row>
    <row r="386" spans="1:13" s="73" customFormat="1" ht="12" outlineLevel="2">
      <c r="A386" s="64">
        <v>49</v>
      </c>
      <c r="B386" s="64" t="s">
        <v>1281</v>
      </c>
      <c r="C386" s="64" t="s">
        <v>2084</v>
      </c>
      <c r="D386" s="70" t="s">
        <v>2372</v>
      </c>
      <c r="E386" s="63">
        <f t="shared" si="77"/>
        <v>475</v>
      </c>
      <c r="F386" s="71">
        <v>475</v>
      </c>
      <c r="G386" s="71">
        <v>0</v>
      </c>
      <c r="H386" s="71"/>
      <c r="I386" s="71">
        <v>0</v>
      </c>
      <c r="J386" s="71"/>
      <c r="K386" s="71">
        <v>0</v>
      </c>
      <c r="L386" s="71"/>
      <c r="M386" s="72"/>
    </row>
    <row r="387" spans="1:13" s="73" customFormat="1" ht="29.25" customHeight="1" outlineLevel="2">
      <c r="A387" s="64">
        <v>49</v>
      </c>
      <c r="B387" s="64" t="s">
        <v>1281</v>
      </c>
      <c r="C387" s="64" t="s">
        <v>2084</v>
      </c>
      <c r="D387" s="70" t="s">
        <v>2373</v>
      </c>
      <c r="E387" s="63">
        <f t="shared" si="77"/>
        <v>565</v>
      </c>
      <c r="F387" s="71"/>
      <c r="G387" s="71">
        <v>565</v>
      </c>
      <c r="H387" s="71"/>
      <c r="I387" s="71">
        <v>0</v>
      </c>
      <c r="J387" s="71"/>
      <c r="K387" s="71">
        <v>0</v>
      </c>
      <c r="L387" s="71"/>
      <c r="M387" s="72" t="s">
        <v>984</v>
      </c>
    </row>
    <row r="388" spans="1:13" s="73" customFormat="1" ht="29.25" customHeight="1" outlineLevel="2">
      <c r="A388" s="64">
        <v>49</v>
      </c>
      <c r="B388" s="64" t="s">
        <v>1281</v>
      </c>
      <c r="C388" s="64" t="s">
        <v>2084</v>
      </c>
      <c r="D388" s="70" t="s">
        <v>2374</v>
      </c>
      <c r="E388" s="63">
        <f t="shared" si="77"/>
        <v>10</v>
      </c>
      <c r="F388" s="71">
        <v>10</v>
      </c>
      <c r="G388" s="71">
        <v>0</v>
      </c>
      <c r="H388" s="71"/>
      <c r="I388" s="71">
        <v>0</v>
      </c>
      <c r="J388" s="71"/>
      <c r="K388" s="71">
        <v>10</v>
      </c>
      <c r="L388" s="71"/>
      <c r="M388" s="72" t="s">
        <v>986</v>
      </c>
    </row>
    <row r="389" spans="1:13" s="73" customFormat="1" ht="29.25" customHeight="1" outlineLevel="2">
      <c r="A389" s="64">
        <v>49</v>
      </c>
      <c r="B389" s="64" t="s">
        <v>1281</v>
      </c>
      <c r="C389" s="64" t="s">
        <v>2084</v>
      </c>
      <c r="D389" s="70" t="s">
        <v>2375</v>
      </c>
      <c r="E389" s="63">
        <f t="shared" si="77"/>
        <v>50</v>
      </c>
      <c r="F389" s="71">
        <v>50</v>
      </c>
      <c r="G389" s="71"/>
      <c r="H389" s="71"/>
      <c r="I389" s="71"/>
      <c r="J389" s="71"/>
      <c r="K389" s="71"/>
      <c r="L389" s="71"/>
      <c r="M389" s="72"/>
    </row>
    <row r="390" spans="1:13" s="73" customFormat="1" ht="29.25" customHeight="1" outlineLevel="2">
      <c r="A390" s="64">
        <v>49</v>
      </c>
      <c r="B390" s="64" t="s">
        <v>1281</v>
      </c>
      <c r="C390" s="64" t="s">
        <v>2084</v>
      </c>
      <c r="D390" s="70" t="s">
        <v>2376</v>
      </c>
      <c r="E390" s="63">
        <f t="shared" si="77"/>
        <v>50</v>
      </c>
      <c r="F390" s="71">
        <v>50</v>
      </c>
      <c r="G390" s="71"/>
      <c r="H390" s="71"/>
      <c r="I390" s="71"/>
      <c r="J390" s="71"/>
      <c r="K390" s="71"/>
      <c r="L390" s="71"/>
      <c r="M390" s="72"/>
    </row>
    <row r="391" spans="1:13" ht="12" outlineLevel="2">
      <c r="A391" s="64">
        <v>49</v>
      </c>
      <c r="B391" s="64" t="s">
        <v>1281</v>
      </c>
      <c r="C391" s="64" t="s">
        <v>2085</v>
      </c>
      <c r="D391" s="70" t="s">
        <v>2377</v>
      </c>
      <c r="E391" s="63">
        <f t="shared" si="77"/>
        <v>33</v>
      </c>
      <c r="F391" s="71">
        <v>33</v>
      </c>
      <c r="G391" s="71">
        <v>0</v>
      </c>
      <c r="H391" s="71"/>
      <c r="I391" s="71">
        <v>0</v>
      </c>
      <c r="J391" s="71"/>
      <c r="K391" s="71">
        <v>33</v>
      </c>
      <c r="L391" s="71"/>
      <c r="M391" s="72"/>
    </row>
    <row r="392" spans="1:13" ht="12" outlineLevel="1">
      <c r="A392" s="64"/>
      <c r="B392" s="69" t="s">
        <v>991</v>
      </c>
      <c r="C392" s="64"/>
      <c r="D392" s="70"/>
      <c r="E392" s="63">
        <f aca="true" t="shared" si="78" ref="E392:K392">SUBTOTAL(9,E393:E397)</f>
        <v>242</v>
      </c>
      <c r="F392" s="63">
        <f t="shared" si="78"/>
        <v>242</v>
      </c>
      <c r="G392" s="78">
        <f t="shared" si="78"/>
        <v>0</v>
      </c>
      <c r="H392" s="78">
        <f t="shared" si="78"/>
        <v>0</v>
      </c>
      <c r="I392" s="78">
        <f t="shared" si="78"/>
        <v>0</v>
      </c>
      <c r="J392" s="78">
        <f t="shared" si="78"/>
        <v>0</v>
      </c>
      <c r="K392" s="78">
        <f t="shared" si="78"/>
        <v>7</v>
      </c>
      <c r="L392" s="78"/>
      <c r="M392" s="77"/>
    </row>
    <row r="393" spans="1:13" ht="12" outlineLevel="2">
      <c r="A393" s="64">
        <v>50</v>
      </c>
      <c r="B393" s="64" t="s">
        <v>1282</v>
      </c>
      <c r="C393" s="64" t="s">
        <v>2086</v>
      </c>
      <c r="D393" s="70" t="s">
        <v>2087</v>
      </c>
      <c r="E393" s="63">
        <f>SUM(F393:J393)</f>
        <v>163</v>
      </c>
      <c r="F393" s="63">
        <v>163</v>
      </c>
      <c r="G393" s="78"/>
      <c r="H393" s="78"/>
      <c r="I393" s="78"/>
      <c r="J393" s="78"/>
      <c r="K393" s="78"/>
      <c r="L393" s="78"/>
      <c r="M393" s="77"/>
    </row>
    <row r="394" spans="1:13" ht="12" outlineLevel="2">
      <c r="A394" s="64">
        <v>50</v>
      </c>
      <c r="B394" s="64" t="s">
        <v>1282</v>
      </c>
      <c r="C394" s="64" t="s">
        <v>2084</v>
      </c>
      <c r="D394" s="70" t="s">
        <v>2088</v>
      </c>
      <c r="E394" s="63">
        <f>SUM(F394:J394)</f>
        <v>15</v>
      </c>
      <c r="F394" s="63">
        <v>15</v>
      </c>
      <c r="G394" s="78"/>
      <c r="H394" s="78"/>
      <c r="I394" s="78"/>
      <c r="J394" s="78"/>
      <c r="K394" s="78"/>
      <c r="L394" s="78"/>
      <c r="M394" s="77"/>
    </row>
    <row r="395" spans="1:13" ht="12" outlineLevel="2">
      <c r="A395" s="64">
        <v>50</v>
      </c>
      <c r="B395" s="64" t="s">
        <v>1282</v>
      </c>
      <c r="C395" s="64" t="s">
        <v>2085</v>
      </c>
      <c r="D395" s="70" t="s">
        <v>2378</v>
      </c>
      <c r="E395" s="63">
        <f>SUM(F395:J395)</f>
        <v>50</v>
      </c>
      <c r="F395" s="71">
        <v>50</v>
      </c>
      <c r="G395" s="71">
        <v>0</v>
      </c>
      <c r="H395" s="71"/>
      <c r="I395" s="71">
        <v>0</v>
      </c>
      <c r="J395" s="71"/>
      <c r="K395" s="71">
        <v>0</v>
      </c>
      <c r="L395" s="71"/>
      <c r="M395" s="72"/>
    </row>
    <row r="396" spans="1:13" ht="12" outlineLevel="2">
      <c r="A396" s="64">
        <v>50</v>
      </c>
      <c r="B396" s="64" t="s">
        <v>1282</v>
      </c>
      <c r="C396" s="64" t="s">
        <v>2085</v>
      </c>
      <c r="D396" s="70" t="s">
        <v>2379</v>
      </c>
      <c r="E396" s="63">
        <f>SUM(F396:J396)</f>
        <v>7</v>
      </c>
      <c r="F396" s="71">
        <v>7</v>
      </c>
      <c r="G396" s="71">
        <v>0</v>
      </c>
      <c r="H396" s="71"/>
      <c r="I396" s="71">
        <v>0</v>
      </c>
      <c r="J396" s="71"/>
      <c r="K396" s="71">
        <v>7</v>
      </c>
      <c r="L396" s="71"/>
      <c r="M396" s="72"/>
    </row>
    <row r="397" spans="1:13" ht="12" outlineLevel="2">
      <c r="A397" s="64">
        <v>50</v>
      </c>
      <c r="B397" s="68" t="s">
        <v>1282</v>
      </c>
      <c r="C397" s="64" t="s">
        <v>2085</v>
      </c>
      <c r="D397" s="79" t="s">
        <v>2380</v>
      </c>
      <c r="E397" s="63">
        <f>SUM(F397:J397)</f>
        <v>7</v>
      </c>
      <c r="F397" s="76">
        <v>7</v>
      </c>
      <c r="G397" s="78">
        <v>0</v>
      </c>
      <c r="H397" s="78"/>
      <c r="I397" s="78">
        <v>0</v>
      </c>
      <c r="J397" s="78"/>
      <c r="K397" s="78">
        <v>0</v>
      </c>
      <c r="L397" s="78"/>
      <c r="M397" s="77"/>
    </row>
    <row r="398" spans="1:13" ht="12" outlineLevel="1">
      <c r="A398" s="64"/>
      <c r="B398" s="84" t="s">
        <v>1000</v>
      </c>
      <c r="C398" s="64"/>
      <c r="D398" s="70"/>
      <c r="E398" s="63">
        <f aca="true" t="shared" si="79" ref="E398:K398">SUBTOTAL(9,E399:E404)</f>
        <v>353</v>
      </c>
      <c r="F398" s="63">
        <f t="shared" si="79"/>
        <v>318</v>
      </c>
      <c r="G398" s="78">
        <f t="shared" si="79"/>
        <v>35</v>
      </c>
      <c r="H398" s="78">
        <f t="shared" si="79"/>
        <v>0</v>
      </c>
      <c r="I398" s="78">
        <f t="shared" si="79"/>
        <v>0</v>
      </c>
      <c r="J398" s="78">
        <f t="shared" si="79"/>
        <v>0</v>
      </c>
      <c r="K398" s="78">
        <f t="shared" si="79"/>
        <v>5</v>
      </c>
      <c r="L398" s="78"/>
      <c r="M398" s="77"/>
    </row>
    <row r="399" spans="1:13" ht="12" outlineLevel="2">
      <c r="A399" s="64">
        <v>51</v>
      </c>
      <c r="B399" s="68" t="s">
        <v>1283</v>
      </c>
      <c r="C399" s="64" t="s">
        <v>2086</v>
      </c>
      <c r="D399" s="70" t="s">
        <v>2087</v>
      </c>
      <c r="E399" s="63">
        <f aca="true" t="shared" si="80" ref="E399:E404">SUM(F399:J399)</f>
        <v>224</v>
      </c>
      <c r="F399" s="63">
        <v>224</v>
      </c>
      <c r="G399" s="78"/>
      <c r="H399" s="78"/>
      <c r="I399" s="78"/>
      <c r="J399" s="78"/>
      <c r="K399" s="78"/>
      <c r="L399" s="78"/>
      <c r="M399" s="77"/>
    </row>
    <row r="400" spans="1:13" ht="12" outlineLevel="2">
      <c r="A400" s="64">
        <v>51</v>
      </c>
      <c r="B400" s="68" t="s">
        <v>1283</v>
      </c>
      <c r="C400" s="64" t="s">
        <v>2084</v>
      </c>
      <c r="D400" s="70" t="s">
        <v>2088</v>
      </c>
      <c r="E400" s="63">
        <f t="shared" si="80"/>
        <v>29</v>
      </c>
      <c r="F400" s="63">
        <v>29</v>
      </c>
      <c r="G400" s="78"/>
      <c r="H400" s="78"/>
      <c r="I400" s="78"/>
      <c r="J400" s="78"/>
      <c r="K400" s="78"/>
      <c r="L400" s="78"/>
      <c r="M400" s="77"/>
    </row>
    <row r="401" spans="1:13" ht="12" outlineLevel="2">
      <c r="A401" s="64">
        <v>51</v>
      </c>
      <c r="B401" s="68" t="s">
        <v>1283</v>
      </c>
      <c r="C401" s="64" t="s">
        <v>2086</v>
      </c>
      <c r="D401" s="79" t="s">
        <v>2381</v>
      </c>
      <c r="E401" s="63">
        <f t="shared" si="80"/>
        <v>10</v>
      </c>
      <c r="F401" s="76">
        <v>10</v>
      </c>
      <c r="G401" s="78">
        <v>0</v>
      </c>
      <c r="H401" s="78"/>
      <c r="I401" s="78">
        <v>0</v>
      </c>
      <c r="J401" s="78"/>
      <c r="K401" s="78">
        <v>0</v>
      </c>
      <c r="L401" s="78"/>
      <c r="M401" s="77"/>
    </row>
    <row r="402" spans="1:13" ht="12" outlineLevel="2">
      <c r="A402" s="64">
        <v>51</v>
      </c>
      <c r="B402" s="68" t="s">
        <v>1283</v>
      </c>
      <c r="C402" s="64" t="s">
        <v>2085</v>
      </c>
      <c r="D402" s="79" t="s">
        <v>2382</v>
      </c>
      <c r="E402" s="63">
        <f t="shared" si="80"/>
        <v>5</v>
      </c>
      <c r="F402" s="76">
        <v>5</v>
      </c>
      <c r="G402" s="78">
        <v>0</v>
      </c>
      <c r="H402" s="78"/>
      <c r="I402" s="78">
        <v>0</v>
      </c>
      <c r="J402" s="78"/>
      <c r="K402" s="78">
        <v>5</v>
      </c>
      <c r="L402" s="78"/>
      <c r="M402" s="77"/>
    </row>
    <row r="403" spans="1:13" ht="12" outlineLevel="2">
      <c r="A403" s="64">
        <v>51</v>
      </c>
      <c r="B403" s="68" t="s">
        <v>1283</v>
      </c>
      <c r="C403" s="64" t="s">
        <v>2085</v>
      </c>
      <c r="D403" s="79" t="s">
        <v>2383</v>
      </c>
      <c r="E403" s="63">
        <f t="shared" si="80"/>
        <v>50</v>
      </c>
      <c r="F403" s="76">
        <v>50</v>
      </c>
      <c r="G403" s="78">
        <v>0</v>
      </c>
      <c r="H403" s="78"/>
      <c r="I403" s="78">
        <v>0</v>
      </c>
      <c r="J403" s="78"/>
      <c r="K403" s="78">
        <v>0</v>
      </c>
      <c r="L403" s="78"/>
      <c r="M403" s="77"/>
    </row>
    <row r="404" spans="1:13" ht="12" outlineLevel="2">
      <c r="A404" s="64">
        <v>51</v>
      </c>
      <c r="B404" s="68" t="s">
        <v>1283</v>
      </c>
      <c r="C404" s="64" t="s">
        <v>2085</v>
      </c>
      <c r="D404" s="79" t="s">
        <v>2384</v>
      </c>
      <c r="E404" s="63">
        <f t="shared" si="80"/>
        <v>35</v>
      </c>
      <c r="F404" s="71">
        <v>0</v>
      </c>
      <c r="G404" s="76">
        <v>35</v>
      </c>
      <c r="H404" s="78"/>
      <c r="I404" s="78">
        <v>0</v>
      </c>
      <c r="J404" s="78"/>
      <c r="K404" s="78">
        <v>0</v>
      </c>
      <c r="L404" s="78"/>
      <c r="M404" s="77"/>
    </row>
    <row r="405" spans="1:13" ht="12" outlineLevel="1">
      <c r="A405" s="64"/>
      <c r="B405" s="69" t="s">
        <v>1006</v>
      </c>
      <c r="C405" s="64"/>
      <c r="D405" s="70"/>
      <c r="E405" s="63">
        <f aca="true" t="shared" si="81" ref="E405:K405">SUBTOTAL(9,E406:E408)</f>
        <v>653</v>
      </c>
      <c r="F405" s="63">
        <f t="shared" si="81"/>
        <v>653</v>
      </c>
      <c r="G405" s="76">
        <f t="shared" si="81"/>
        <v>0</v>
      </c>
      <c r="H405" s="78">
        <f t="shared" si="81"/>
        <v>0</v>
      </c>
      <c r="I405" s="78">
        <f t="shared" si="81"/>
        <v>0</v>
      </c>
      <c r="J405" s="78">
        <f t="shared" si="81"/>
        <v>0</v>
      </c>
      <c r="K405" s="78">
        <f t="shared" si="81"/>
        <v>25</v>
      </c>
      <c r="L405" s="78"/>
      <c r="M405" s="77"/>
    </row>
    <row r="406" spans="1:13" ht="12" outlineLevel="2">
      <c r="A406" s="64">
        <v>52</v>
      </c>
      <c r="B406" s="64" t="s">
        <v>1284</v>
      </c>
      <c r="C406" s="64" t="s">
        <v>2086</v>
      </c>
      <c r="D406" s="70" t="s">
        <v>2087</v>
      </c>
      <c r="E406" s="63">
        <f>SUM(F406:J406)</f>
        <v>578</v>
      </c>
      <c r="F406" s="63">
        <v>578</v>
      </c>
      <c r="G406" s="76"/>
      <c r="H406" s="78"/>
      <c r="I406" s="78"/>
      <c r="J406" s="78"/>
      <c r="K406" s="78"/>
      <c r="L406" s="78"/>
      <c r="M406" s="77"/>
    </row>
    <row r="407" spans="1:13" ht="12" outlineLevel="2">
      <c r="A407" s="64">
        <v>52</v>
      </c>
      <c r="B407" s="64" t="s">
        <v>1284</v>
      </c>
      <c r="C407" s="64" t="s">
        <v>2084</v>
      </c>
      <c r="D407" s="70" t="s">
        <v>2088</v>
      </c>
      <c r="E407" s="63">
        <f>SUM(F407:J407)</f>
        <v>50</v>
      </c>
      <c r="F407" s="63">
        <v>50</v>
      </c>
      <c r="G407" s="76"/>
      <c r="H407" s="78"/>
      <c r="I407" s="78"/>
      <c r="J407" s="78"/>
      <c r="K407" s="78"/>
      <c r="L407" s="78"/>
      <c r="M407" s="77"/>
    </row>
    <row r="408" spans="1:13" ht="12" outlineLevel="2">
      <c r="A408" s="64">
        <v>52</v>
      </c>
      <c r="B408" s="64" t="s">
        <v>1284</v>
      </c>
      <c r="C408" s="64" t="s">
        <v>2085</v>
      </c>
      <c r="D408" s="74" t="s">
        <v>2385</v>
      </c>
      <c r="E408" s="63">
        <f>SUM(F408:J408)</f>
        <v>25</v>
      </c>
      <c r="F408" s="71">
        <v>25</v>
      </c>
      <c r="G408" s="71">
        <v>0</v>
      </c>
      <c r="H408" s="71"/>
      <c r="I408" s="71">
        <v>0</v>
      </c>
      <c r="J408" s="71"/>
      <c r="K408" s="71">
        <v>25</v>
      </c>
      <c r="L408" s="71"/>
      <c r="M408" s="72"/>
    </row>
    <row r="409" spans="1:13" ht="12" outlineLevel="1">
      <c r="A409" s="64"/>
      <c r="B409" s="69" t="s">
        <v>1010</v>
      </c>
      <c r="C409" s="64"/>
      <c r="D409" s="70"/>
      <c r="E409" s="63">
        <f aca="true" t="shared" si="82" ref="E409:K409">SUBTOTAL(9,E410:E412)</f>
        <v>1140</v>
      </c>
      <c r="F409" s="63">
        <f t="shared" si="82"/>
        <v>769</v>
      </c>
      <c r="G409" s="78">
        <f t="shared" si="82"/>
        <v>217</v>
      </c>
      <c r="H409" s="78">
        <f t="shared" si="82"/>
        <v>0</v>
      </c>
      <c r="I409" s="78">
        <f t="shared" si="82"/>
        <v>154</v>
      </c>
      <c r="J409" s="78">
        <f t="shared" si="82"/>
        <v>0</v>
      </c>
      <c r="K409" s="78">
        <f t="shared" si="82"/>
        <v>0</v>
      </c>
      <c r="L409" s="78"/>
      <c r="M409" s="77"/>
    </row>
    <row r="410" spans="1:13" ht="12" outlineLevel="2">
      <c r="A410" s="64">
        <v>53</v>
      </c>
      <c r="B410" s="64" t="s">
        <v>1285</v>
      </c>
      <c r="C410" s="64" t="s">
        <v>2086</v>
      </c>
      <c r="D410" s="70" t="s">
        <v>2087</v>
      </c>
      <c r="E410" s="63">
        <f>SUM(F410:J410)</f>
        <v>701</v>
      </c>
      <c r="F410" s="63">
        <v>701</v>
      </c>
      <c r="G410" s="78"/>
      <c r="H410" s="78"/>
      <c r="I410" s="78"/>
      <c r="J410" s="78"/>
      <c r="K410" s="78"/>
      <c r="L410" s="78"/>
      <c r="M410" s="77"/>
    </row>
    <row r="411" spans="1:13" ht="12" outlineLevel="2">
      <c r="A411" s="64">
        <v>53</v>
      </c>
      <c r="B411" s="64" t="s">
        <v>1285</v>
      </c>
      <c r="C411" s="64" t="s">
        <v>2084</v>
      </c>
      <c r="D411" s="70" t="s">
        <v>2088</v>
      </c>
      <c r="E411" s="63">
        <f>SUM(F411:J411)</f>
        <v>222</v>
      </c>
      <c r="F411" s="63">
        <v>68</v>
      </c>
      <c r="G411" s="78"/>
      <c r="H411" s="78"/>
      <c r="I411" s="78">
        <v>154</v>
      </c>
      <c r="J411" s="78"/>
      <c r="K411" s="78"/>
      <c r="L411" s="78"/>
      <c r="M411" s="77"/>
    </row>
    <row r="412" spans="1:13" ht="12" outlineLevel="2">
      <c r="A412" s="64">
        <v>53</v>
      </c>
      <c r="B412" s="64" t="s">
        <v>1285</v>
      </c>
      <c r="C412" s="64" t="s">
        <v>2086</v>
      </c>
      <c r="D412" s="79" t="s">
        <v>2190</v>
      </c>
      <c r="E412" s="63">
        <f>SUM(F412:J412)</f>
        <v>217</v>
      </c>
      <c r="F412" s="71">
        <v>0</v>
      </c>
      <c r="G412" s="71">
        <v>217</v>
      </c>
      <c r="H412" s="71"/>
      <c r="I412" s="71">
        <v>0</v>
      </c>
      <c r="J412" s="71"/>
      <c r="K412" s="71">
        <v>0</v>
      </c>
      <c r="L412" s="71"/>
      <c r="M412" s="72" t="s">
        <v>2386</v>
      </c>
    </row>
    <row r="413" spans="1:13" ht="12" outlineLevel="1">
      <c r="A413" s="64"/>
      <c r="B413" s="69" t="s">
        <v>1014</v>
      </c>
      <c r="C413" s="64"/>
      <c r="D413" s="70"/>
      <c r="E413" s="63">
        <f aca="true" t="shared" si="83" ref="E413:K413">SUBTOTAL(9,E414:E417)</f>
        <v>3748</v>
      </c>
      <c r="F413" s="63">
        <f t="shared" si="83"/>
        <v>301</v>
      </c>
      <c r="G413" s="78">
        <f t="shared" si="83"/>
        <v>57</v>
      </c>
      <c r="H413" s="78">
        <f t="shared" si="83"/>
        <v>0</v>
      </c>
      <c r="I413" s="78">
        <f t="shared" si="83"/>
        <v>3390</v>
      </c>
      <c r="J413" s="78">
        <f t="shared" si="83"/>
        <v>0</v>
      </c>
      <c r="K413" s="78">
        <f t="shared" si="83"/>
        <v>0</v>
      </c>
      <c r="L413" s="78"/>
      <c r="M413" s="72"/>
    </row>
    <row r="414" spans="1:13" ht="12" outlineLevel="2">
      <c r="A414" s="64">
        <v>54</v>
      </c>
      <c r="B414" s="64" t="s">
        <v>1286</v>
      </c>
      <c r="C414" s="64" t="s">
        <v>2086</v>
      </c>
      <c r="D414" s="70" t="s">
        <v>2087</v>
      </c>
      <c r="E414" s="63">
        <f>SUM(F414:J414)</f>
        <v>225</v>
      </c>
      <c r="F414" s="63">
        <v>225</v>
      </c>
      <c r="G414" s="78"/>
      <c r="H414" s="78"/>
      <c r="I414" s="78"/>
      <c r="J414" s="78"/>
      <c r="K414" s="78"/>
      <c r="L414" s="78"/>
      <c r="M414" s="72"/>
    </row>
    <row r="415" spans="1:13" ht="12" outlineLevel="2">
      <c r="A415" s="64">
        <v>54</v>
      </c>
      <c r="B415" s="64" t="s">
        <v>1286</v>
      </c>
      <c r="C415" s="64" t="s">
        <v>2084</v>
      </c>
      <c r="D415" s="70" t="s">
        <v>2088</v>
      </c>
      <c r="E415" s="63">
        <f>SUM(F415:J415)</f>
        <v>51</v>
      </c>
      <c r="F415" s="63">
        <v>51</v>
      </c>
      <c r="G415" s="78"/>
      <c r="H415" s="78"/>
      <c r="I415" s="78"/>
      <c r="J415" s="78"/>
      <c r="K415" s="78"/>
      <c r="L415" s="78"/>
      <c r="M415" s="72"/>
    </row>
    <row r="416" spans="1:13" ht="12" outlineLevel="2">
      <c r="A416" s="64">
        <v>54</v>
      </c>
      <c r="B416" s="64" t="s">
        <v>1286</v>
      </c>
      <c r="C416" s="64" t="s">
        <v>2084</v>
      </c>
      <c r="D416" s="70" t="s">
        <v>2387</v>
      </c>
      <c r="E416" s="63">
        <f>SUM(F416:J416)</f>
        <v>25</v>
      </c>
      <c r="F416" s="63">
        <v>25</v>
      </c>
      <c r="G416" s="78"/>
      <c r="H416" s="78"/>
      <c r="I416" s="78"/>
      <c r="J416" s="78"/>
      <c r="K416" s="78"/>
      <c r="L416" s="78"/>
      <c r="M416" s="72"/>
    </row>
    <row r="417" spans="1:13" ht="12" outlineLevel="2">
      <c r="A417" s="64">
        <v>54</v>
      </c>
      <c r="B417" s="64" t="s">
        <v>1286</v>
      </c>
      <c r="C417" s="64"/>
      <c r="D417" s="70" t="s">
        <v>2388</v>
      </c>
      <c r="E417" s="63">
        <f>SUM(F417:J417)</f>
        <v>3447</v>
      </c>
      <c r="F417" s="63"/>
      <c r="G417" s="78">
        <v>57</v>
      </c>
      <c r="H417" s="78"/>
      <c r="I417" s="78">
        <v>3390</v>
      </c>
      <c r="J417" s="78"/>
      <c r="K417" s="78"/>
      <c r="L417" s="78"/>
      <c r="M417" s="72"/>
    </row>
    <row r="418" spans="1:13" ht="12" outlineLevel="1">
      <c r="A418" s="64"/>
      <c r="B418" s="69" t="s">
        <v>1018</v>
      </c>
      <c r="C418" s="64"/>
      <c r="D418" s="70"/>
      <c r="E418" s="63">
        <f aca="true" t="shared" si="84" ref="E418:K418">SUBTOTAL(9,E419:E428)</f>
        <v>2020</v>
      </c>
      <c r="F418" s="63">
        <f t="shared" si="84"/>
        <v>1749</v>
      </c>
      <c r="G418" s="78">
        <f t="shared" si="84"/>
        <v>271</v>
      </c>
      <c r="H418" s="78">
        <f t="shared" si="84"/>
        <v>0</v>
      </c>
      <c r="I418" s="78">
        <f t="shared" si="84"/>
        <v>0</v>
      </c>
      <c r="J418" s="78">
        <f t="shared" si="84"/>
        <v>0</v>
      </c>
      <c r="K418" s="78">
        <f t="shared" si="84"/>
        <v>386</v>
      </c>
      <c r="L418" s="78"/>
      <c r="M418" s="77"/>
    </row>
    <row r="419" spans="1:13" ht="12" outlineLevel="2">
      <c r="A419" s="64">
        <v>55</v>
      </c>
      <c r="B419" s="64" t="s">
        <v>1287</v>
      </c>
      <c r="C419" s="64" t="s">
        <v>2086</v>
      </c>
      <c r="D419" s="70" t="s">
        <v>2087</v>
      </c>
      <c r="E419" s="63">
        <f aca="true" t="shared" si="85" ref="E419:E428">SUM(F419:J419)</f>
        <v>1271</v>
      </c>
      <c r="F419" s="63">
        <v>1271</v>
      </c>
      <c r="G419" s="78"/>
      <c r="H419" s="78"/>
      <c r="I419" s="78"/>
      <c r="J419" s="78"/>
      <c r="K419" s="78"/>
      <c r="L419" s="78"/>
      <c r="M419" s="77"/>
    </row>
    <row r="420" spans="1:13" ht="12" outlineLevel="2">
      <c r="A420" s="64">
        <v>55</v>
      </c>
      <c r="B420" s="64" t="s">
        <v>1287</v>
      </c>
      <c r="C420" s="64" t="s">
        <v>2084</v>
      </c>
      <c r="D420" s="70" t="s">
        <v>2088</v>
      </c>
      <c r="E420" s="63">
        <f t="shared" si="85"/>
        <v>72</v>
      </c>
      <c r="F420" s="63">
        <v>72</v>
      </c>
      <c r="G420" s="78"/>
      <c r="H420" s="78"/>
      <c r="I420" s="78"/>
      <c r="J420" s="78"/>
      <c r="K420" s="78"/>
      <c r="L420" s="78"/>
      <c r="M420" s="77"/>
    </row>
    <row r="421" spans="1:13" ht="12" outlineLevel="2">
      <c r="A421" s="64">
        <v>55</v>
      </c>
      <c r="B421" s="64" t="s">
        <v>1287</v>
      </c>
      <c r="C421" s="64" t="s">
        <v>2086</v>
      </c>
      <c r="D421" s="70" t="s">
        <v>2389</v>
      </c>
      <c r="E421" s="63">
        <f t="shared" si="85"/>
        <v>320</v>
      </c>
      <c r="F421" s="71">
        <v>320</v>
      </c>
      <c r="G421" s="71">
        <v>0</v>
      </c>
      <c r="H421" s="71"/>
      <c r="I421" s="71">
        <v>0</v>
      </c>
      <c r="J421" s="71"/>
      <c r="K421" s="71">
        <v>320</v>
      </c>
      <c r="L421" s="71"/>
      <c r="M421" s="72"/>
    </row>
    <row r="422" spans="1:13" ht="12" outlineLevel="2">
      <c r="A422" s="64">
        <v>55</v>
      </c>
      <c r="B422" s="64" t="s">
        <v>1287</v>
      </c>
      <c r="C422" s="64" t="s">
        <v>2086</v>
      </c>
      <c r="D422" s="70" t="s">
        <v>2390</v>
      </c>
      <c r="E422" s="63">
        <f t="shared" si="85"/>
        <v>171</v>
      </c>
      <c r="F422" s="71"/>
      <c r="G422" s="71">
        <v>171</v>
      </c>
      <c r="H422" s="71"/>
      <c r="I422" s="71">
        <v>0</v>
      </c>
      <c r="J422" s="71"/>
      <c r="K422" s="71">
        <v>0</v>
      </c>
      <c r="L422" s="71"/>
      <c r="M422" s="72"/>
    </row>
    <row r="423" spans="1:13" ht="12" outlineLevel="2">
      <c r="A423" s="64">
        <v>55</v>
      </c>
      <c r="B423" s="64" t="s">
        <v>1287</v>
      </c>
      <c r="C423" s="64" t="s">
        <v>2085</v>
      </c>
      <c r="D423" s="70" t="s">
        <v>2391</v>
      </c>
      <c r="E423" s="63">
        <f t="shared" si="85"/>
        <v>10</v>
      </c>
      <c r="F423" s="71">
        <v>10</v>
      </c>
      <c r="G423" s="71">
        <v>0</v>
      </c>
      <c r="H423" s="71"/>
      <c r="I423" s="71">
        <v>0</v>
      </c>
      <c r="J423" s="71"/>
      <c r="K423" s="71">
        <v>10</v>
      </c>
      <c r="L423" s="71"/>
      <c r="M423" s="72"/>
    </row>
    <row r="424" spans="1:13" ht="12" outlineLevel="2">
      <c r="A424" s="64">
        <v>55</v>
      </c>
      <c r="B424" s="64" t="s">
        <v>1287</v>
      </c>
      <c r="C424" s="64" t="s">
        <v>2085</v>
      </c>
      <c r="D424" s="70" t="s">
        <v>2392</v>
      </c>
      <c r="E424" s="63">
        <f t="shared" si="85"/>
        <v>30</v>
      </c>
      <c r="F424" s="71">
        <v>30</v>
      </c>
      <c r="G424" s="71">
        <v>0</v>
      </c>
      <c r="H424" s="71"/>
      <c r="I424" s="71">
        <v>0</v>
      </c>
      <c r="J424" s="71"/>
      <c r="K424" s="71">
        <v>30</v>
      </c>
      <c r="L424" s="71"/>
      <c r="M424" s="72"/>
    </row>
    <row r="425" spans="1:13" ht="12" outlineLevel="2">
      <c r="A425" s="64">
        <v>55</v>
      </c>
      <c r="B425" s="64" t="s">
        <v>1287</v>
      </c>
      <c r="C425" s="64" t="s">
        <v>2085</v>
      </c>
      <c r="D425" s="70" t="s">
        <v>2393</v>
      </c>
      <c r="E425" s="63">
        <f t="shared" si="85"/>
        <v>18</v>
      </c>
      <c r="F425" s="71">
        <v>18</v>
      </c>
      <c r="G425" s="71">
        <v>0</v>
      </c>
      <c r="H425" s="71"/>
      <c r="I425" s="71">
        <v>0</v>
      </c>
      <c r="J425" s="71"/>
      <c r="K425" s="71">
        <v>18</v>
      </c>
      <c r="L425" s="71"/>
      <c r="M425" s="72"/>
    </row>
    <row r="426" spans="1:13" ht="12" outlineLevel="2">
      <c r="A426" s="64">
        <v>55</v>
      </c>
      <c r="B426" s="64" t="s">
        <v>1287</v>
      </c>
      <c r="C426" s="64" t="s">
        <v>2085</v>
      </c>
      <c r="D426" s="70" t="s">
        <v>2394</v>
      </c>
      <c r="E426" s="63">
        <f t="shared" si="85"/>
        <v>8</v>
      </c>
      <c r="F426" s="71">
        <v>8</v>
      </c>
      <c r="G426" s="71">
        <v>0</v>
      </c>
      <c r="H426" s="71"/>
      <c r="I426" s="71">
        <v>0</v>
      </c>
      <c r="J426" s="71"/>
      <c r="K426" s="71">
        <v>8</v>
      </c>
      <c r="L426" s="71"/>
      <c r="M426" s="72"/>
    </row>
    <row r="427" spans="1:13" ht="12" outlineLevel="2">
      <c r="A427" s="64">
        <v>55</v>
      </c>
      <c r="B427" s="64" t="s">
        <v>1287</v>
      </c>
      <c r="C427" s="64" t="s">
        <v>2085</v>
      </c>
      <c r="D427" s="70" t="s">
        <v>2395</v>
      </c>
      <c r="E427" s="63">
        <f t="shared" si="85"/>
        <v>20</v>
      </c>
      <c r="F427" s="71">
        <v>20</v>
      </c>
      <c r="G427" s="71">
        <v>0</v>
      </c>
      <c r="H427" s="71"/>
      <c r="I427" s="71">
        <v>0</v>
      </c>
      <c r="J427" s="71"/>
      <c r="K427" s="71">
        <v>0</v>
      </c>
      <c r="L427" s="71"/>
      <c r="M427" s="72"/>
    </row>
    <row r="428" spans="1:13" ht="12" outlineLevel="2">
      <c r="A428" s="64">
        <v>55</v>
      </c>
      <c r="B428" s="68" t="s">
        <v>1287</v>
      </c>
      <c r="C428" s="64" t="s">
        <v>2085</v>
      </c>
      <c r="D428" s="79" t="s">
        <v>2396</v>
      </c>
      <c r="E428" s="63">
        <f t="shared" si="85"/>
        <v>100</v>
      </c>
      <c r="F428" s="78">
        <v>0</v>
      </c>
      <c r="G428" s="78">
        <v>100</v>
      </c>
      <c r="H428" s="78"/>
      <c r="I428" s="78">
        <v>0</v>
      </c>
      <c r="J428" s="78"/>
      <c r="K428" s="78">
        <v>0</v>
      </c>
      <c r="L428" s="78"/>
      <c r="M428" s="77"/>
    </row>
    <row r="429" spans="1:13" s="73" customFormat="1" ht="12" outlineLevel="1">
      <c r="A429" s="68"/>
      <c r="B429" s="69" t="s">
        <v>1028</v>
      </c>
      <c r="C429" s="64"/>
      <c r="D429" s="70"/>
      <c r="E429" s="63">
        <f aca="true" t="shared" si="86" ref="E429:K429">SUBTOTAL(9,E430:E431)</f>
        <v>210</v>
      </c>
      <c r="F429" s="71">
        <f t="shared" si="86"/>
        <v>210</v>
      </c>
      <c r="G429" s="71">
        <f t="shared" si="86"/>
        <v>0</v>
      </c>
      <c r="H429" s="71">
        <f t="shared" si="86"/>
        <v>0</v>
      </c>
      <c r="I429" s="71">
        <f t="shared" si="86"/>
        <v>0</v>
      </c>
      <c r="J429" s="71">
        <f t="shared" si="86"/>
        <v>0</v>
      </c>
      <c r="K429" s="71">
        <f t="shared" si="86"/>
        <v>6</v>
      </c>
      <c r="L429" s="71"/>
      <c r="M429" s="72"/>
    </row>
    <row r="430" spans="1:13" s="73" customFormat="1" ht="12" outlineLevel="2">
      <c r="A430" s="68">
        <v>56</v>
      </c>
      <c r="B430" s="64" t="s">
        <v>1288</v>
      </c>
      <c r="C430" s="64" t="s">
        <v>2086</v>
      </c>
      <c r="D430" s="70" t="s">
        <v>2397</v>
      </c>
      <c r="E430" s="63">
        <f>SUM(F430:J430)</f>
        <v>204</v>
      </c>
      <c r="F430" s="71">
        <v>204</v>
      </c>
      <c r="G430" s="71">
        <v>0</v>
      </c>
      <c r="H430" s="71"/>
      <c r="I430" s="71">
        <v>0</v>
      </c>
      <c r="J430" s="71"/>
      <c r="K430" s="71">
        <v>0</v>
      </c>
      <c r="L430" s="71"/>
      <c r="M430" s="72"/>
    </row>
    <row r="431" spans="1:13" s="73" customFormat="1" ht="12" outlineLevel="2">
      <c r="A431" s="68">
        <v>56</v>
      </c>
      <c r="B431" s="64" t="s">
        <v>1288</v>
      </c>
      <c r="C431" s="64" t="s">
        <v>2085</v>
      </c>
      <c r="D431" s="70" t="s">
        <v>2398</v>
      </c>
      <c r="E431" s="63">
        <f>SUM(F431:J431)</f>
        <v>6</v>
      </c>
      <c r="F431" s="71">
        <v>6</v>
      </c>
      <c r="G431" s="71">
        <v>0</v>
      </c>
      <c r="H431" s="71"/>
      <c r="I431" s="71">
        <v>0</v>
      </c>
      <c r="J431" s="71"/>
      <c r="K431" s="71">
        <v>6</v>
      </c>
      <c r="L431" s="71"/>
      <c r="M431" s="72"/>
    </row>
    <row r="432" spans="1:13" s="73" customFormat="1" ht="12" outlineLevel="1">
      <c r="A432" s="68"/>
      <c r="B432" s="69" t="s">
        <v>1032</v>
      </c>
      <c r="C432" s="64"/>
      <c r="D432" s="70"/>
      <c r="E432" s="63">
        <f aca="true" t="shared" si="87" ref="E432:K432">SUBTOTAL(9,E433:E438)</f>
        <v>2936</v>
      </c>
      <c r="F432" s="63">
        <f t="shared" si="87"/>
        <v>2936</v>
      </c>
      <c r="G432" s="71">
        <f t="shared" si="87"/>
        <v>0</v>
      </c>
      <c r="H432" s="71">
        <f t="shared" si="87"/>
        <v>0</v>
      </c>
      <c r="I432" s="71">
        <f t="shared" si="87"/>
        <v>0</v>
      </c>
      <c r="J432" s="71">
        <f t="shared" si="87"/>
        <v>0</v>
      </c>
      <c r="K432" s="71">
        <f t="shared" si="87"/>
        <v>140</v>
      </c>
      <c r="L432" s="71"/>
      <c r="M432" s="72"/>
    </row>
    <row r="433" spans="1:13" s="73" customFormat="1" ht="12" outlineLevel="2">
      <c r="A433" s="68">
        <v>57</v>
      </c>
      <c r="B433" s="64" t="s">
        <v>1289</v>
      </c>
      <c r="C433" s="64" t="s">
        <v>2086</v>
      </c>
      <c r="D433" s="70" t="s">
        <v>2087</v>
      </c>
      <c r="E433" s="63">
        <f aca="true" t="shared" si="88" ref="E433:E438">SUM(F433:J433)</f>
        <v>2638</v>
      </c>
      <c r="F433" s="63">
        <v>2638</v>
      </c>
      <c r="G433" s="71"/>
      <c r="H433" s="71"/>
      <c r="I433" s="71"/>
      <c r="J433" s="71"/>
      <c r="K433" s="71"/>
      <c r="L433" s="71"/>
      <c r="M433" s="72"/>
    </row>
    <row r="434" spans="1:13" s="73" customFormat="1" ht="12" outlineLevel="2">
      <c r="A434" s="68">
        <v>57</v>
      </c>
      <c r="B434" s="64" t="s">
        <v>1289</v>
      </c>
      <c r="C434" s="64" t="s">
        <v>2084</v>
      </c>
      <c r="D434" s="70" t="s">
        <v>2088</v>
      </c>
      <c r="E434" s="63">
        <f t="shared" si="88"/>
        <v>158</v>
      </c>
      <c r="F434" s="63">
        <v>158</v>
      </c>
      <c r="G434" s="71"/>
      <c r="H434" s="71"/>
      <c r="I434" s="71"/>
      <c r="J434" s="71"/>
      <c r="K434" s="71"/>
      <c r="L434" s="71"/>
      <c r="M434" s="72"/>
    </row>
    <row r="435" spans="1:13" s="73" customFormat="1" ht="12" outlineLevel="2">
      <c r="A435" s="68">
        <v>57</v>
      </c>
      <c r="B435" s="64" t="s">
        <v>1289</v>
      </c>
      <c r="C435" s="64" t="s">
        <v>2085</v>
      </c>
      <c r="D435" s="70" t="s">
        <v>2399</v>
      </c>
      <c r="E435" s="63">
        <f t="shared" si="88"/>
        <v>30</v>
      </c>
      <c r="F435" s="71">
        <v>30</v>
      </c>
      <c r="G435" s="71">
        <v>0</v>
      </c>
      <c r="H435" s="71"/>
      <c r="I435" s="71">
        <v>0</v>
      </c>
      <c r="J435" s="71"/>
      <c r="K435" s="71">
        <v>30</v>
      </c>
      <c r="L435" s="71"/>
      <c r="M435" s="72" t="s">
        <v>1035</v>
      </c>
    </row>
    <row r="436" spans="1:13" s="73" customFormat="1" ht="12" outlineLevel="2">
      <c r="A436" s="68">
        <v>57</v>
      </c>
      <c r="B436" s="64" t="s">
        <v>1289</v>
      </c>
      <c r="C436" s="64" t="s">
        <v>2085</v>
      </c>
      <c r="D436" s="70" t="s">
        <v>2400</v>
      </c>
      <c r="E436" s="63">
        <f t="shared" si="88"/>
        <v>70</v>
      </c>
      <c r="F436" s="71">
        <v>70</v>
      </c>
      <c r="G436" s="71">
        <v>0</v>
      </c>
      <c r="H436" s="71"/>
      <c r="I436" s="71">
        <v>0</v>
      </c>
      <c r="J436" s="71"/>
      <c r="K436" s="71">
        <v>70</v>
      </c>
      <c r="L436" s="71"/>
      <c r="M436" s="72" t="s">
        <v>1037</v>
      </c>
    </row>
    <row r="437" spans="1:13" s="73" customFormat="1" ht="12" outlineLevel="2">
      <c r="A437" s="68">
        <v>57</v>
      </c>
      <c r="B437" s="64" t="s">
        <v>1289</v>
      </c>
      <c r="C437" s="64" t="s">
        <v>2085</v>
      </c>
      <c r="D437" s="70" t="s">
        <v>2401</v>
      </c>
      <c r="E437" s="63">
        <f t="shared" si="88"/>
        <v>20</v>
      </c>
      <c r="F437" s="71">
        <v>20</v>
      </c>
      <c r="G437" s="71">
        <v>0</v>
      </c>
      <c r="H437" s="71"/>
      <c r="I437" s="71">
        <v>0</v>
      </c>
      <c r="J437" s="71"/>
      <c r="K437" s="71">
        <v>20</v>
      </c>
      <c r="L437" s="71"/>
      <c r="M437" s="72" t="s">
        <v>1039</v>
      </c>
    </row>
    <row r="438" spans="1:13" s="73" customFormat="1" ht="12" outlineLevel="2">
      <c r="A438" s="68">
        <v>57</v>
      </c>
      <c r="B438" s="64" t="s">
        <v>1289</v>
      </c>
      <c r="C438" s="64" t="s">
        <v>2085</v>
      </c>
      <c r="D438" s="70" t="s">
        <v>2402</v>
      </c>
      <c r="E438" s="63">
        <f t="shared" si="88"/>
        <v>20</v>
      </c>
      <c r="F438" s="71">
        <v>20</v>
      </c>
      <c r="G438" s="71">
        <v>0</v>
      </c>
      <c r="H438" s="71"/>
      <c r="I438" s="71">
        <v>0</v>
      </c>
      <c r="J438" s="71"/>
      <c r="K438" s="71">
        <v>20</v>
      </c>
      <c r="L438" s="71"/>
      <c r="M438" s="72" t="s">
        <v>1037</v>
      </c>
    </row>
    <row r="439" spans="1:13" s="73" customFormat="1" ht="12" outlineLevel="1">
      <c r="A439" s="68"/>
      <c r="B439" s="84" t="s">
        <v>1041</v>
      </c>
      <c r="C439" s="68"/>
      <c r="D439" s="70"/>
      <c r="E439" s="63">
        <f aca="true" t="shared" si="89" ref="E439:K439">SUBTOTAL(9,E440:E448)</f>
        <v>2065</v>
      </c>
      <c r="F439" s="63">
        <f t="shared" si="89"/>
        <v>1395</v>
      </c>
      <c r="G439" s="78">
        <f t="shared" si="89"/>
        <v>670</v>
      </c>
      <c r="H439" s="78">
        <f t="shared" si="89"/>
        <v>0</v>
      </c>
      <c r="I439" s="78">
        <f t="shared" si="89"/>
        <v>0</v>
      </c>
      <c r="J439" s="78">
        <f t="shared" si="89"/>
        <v>0</v>
      </c>
      <c r="K439" s="78">
        <f t="shared" si="89"/>
        <v>157</v>
      </c>
      <c r="L439" s="78"/>
      <c r="M439" s="77"/>
    </row>
    <row r="440" spans="1:13" s="73" customFormat="1" ht="12" outlineLevel="2">
      <c r="A440" s="68">
        <v>58</v>
      </c>
      <c r="B440" s="68" t="s">
        <v>1290</v>
      </c>
      <c r="C440" s="68" t="s">
        <v>2086</v>
      </c>
      <c r="D440" s="70" t="s">
        <v>2087</v>
      </c>
      <c r="E440" s="63">
        <f aca="true" t="shared" si="90" ref="E440:E448">SUM(F440:J440)</f>
        <v>1100</v>
      </c>
      <c r="F440" s="63">
        <v>1100</v>
      </c>
      <c r="G440" s="78"/>
      <c r="H440" s="78"/>
      <c r="I440" s="78"/>
      <c r="J440" s="78"/>
      <c r="K440" s="78"/>
      <c r="L440" s="78"/>
      <c r="M440" s="77"/>
    </row>
    <row r="441" spans="1:13" s="73" customFormat="1" ht="12" outlineLevel="2">
      <c r="A441" s="68">
        <v>58</v>
      </c>
      <c r="B441" s="68" t="s">
        <v>1290</v>
      </c>
      <c r="C441" s="68" t="s">
        <v>2084</v>
      </c>
      <c r="D441" s="70" t="s">
        <v>2088</v>
      </c>
      <c r="E441" s="63">
        <f t="shared" si="90"/>
        <v>184</v>
      </c>
      <c r="F441" s="63">
        <v>138</v>
      </c>
      <c r="G441" s="78">
        <v>46</v>
      </c>
      <c r="H441" s="78"/>
      <c r="I441" s="78"/>
      <c r="J441" s="78"/>
      <c r="K441" s="78"/>
      <c r="L441" s="78"/>
      <c r="M441" s="77"/>
    </row>
    <row r="442" spans="1:13" s="73" customFormat="1" ht="12" outlineLevel="2">
      <c r="A442" s="68">
        <v>58</v>
      </c>
      <c r="B442" s="68" t="s">
        <v>1290</v>
      </c>
      <c r="C442" s="68" t="s">
        <v>2086</v>
      </c>
      <c r="D442" s="79" t="s">
        <v>2403</v>
      </c>
      <c r="E442" s="63">
        <f t="shared" si="90"/>
        <v>189</v>
      </c>
      <c r="F442" s="76">
        <v>0</v>
      </c>
      <c r="G442" s="78">
        <v>189</v>
      </c>
      <c r="H442" s="78"/>
      <c r="I442" s="78">
        <v>0</v>
      </c>
      <c r="J442" s="78"/>
      <c r="K442" s="78">
        <v>0</v>
      </c>
      <c r="L442" s="78"/>
      <c r="M442" s="77"/>
    </row>
    <row r="443" spans="1:13" s="73" customFormat="1" ht="12" outlineLevel="2">
      <c r="A443" s="68">
        <v>58</v>
      </c>
      <c r="B443" s="68" t="s">
        <v>1290</v>
      </c>
      <c r="C443" s="68" t="s">
        <v>2086</v>
      </c>
      <c r="D443" s="79" t="s">
        <v>2404</v>
      </c>
      <c r="E443" s="63">
        <f t="shared" si="90"/>
        <v>435</v>
      </c>
      <c r="F443" s="76">
        <v>0</v>
      </c>
      <c r="G443" s="78">
        <v>435</v>
      </c>
      <c r="H443" s="78"/>
      <c r="I443" s="78">
        <v>0</v>
      </c>
      <c r="J443" s="78"/>
      <c r="K443" s="78">
        <v>0</v>
      </c>
      <c r="L443" s="78"/>
      <c r="M443" s="77"/>
    </row>
    <row r="444" spans="1:13" s="73" customFormat="1" ht="12" outlineLevel="2">
      <c r="A444" s="68">
        <v>58</v>
      </c>
      <c r="B444" s="68" t="s">
        <v>1290</v>
      </c>
      <c r="C444" s="68" t="s">
        <v>2085</v>
      </c>
      <c r="D444" s="88" t="s">
        <v>2405</v>
      </c>
      <c r="E444" s="63">
        <f t="shared" si="90"/>
        <v>100</v>
      </c>
      <c r="F444" s="78">
        <v>100</v>
      </c>
      <c r="G444" s="78">
        <v>0</v>
      </c>
      <c r="H444" s="78"/>
      <c r="I444" s="78">
        <v>0</v>
      </c>
      <c r="J444" s="78"/>
      <c r="K444" s="78">
        <v>100</v>
      </c>
      <c r="L444" s="78"/>
      <c r="M444" s="77"/>
    </row>
    <row r="445" spans="1:13" s="73" customFormat="1" ht="12" outlineLevel="2">
      <c r="A445" s="68">
        <v>58</v>
      </c>
      <c r="B445" s="68" t="s">
        <v>1290</v>
      </c>
      <c r="C445" s="68" t="s">
        <v>2085</v>
      </c>
      <c r="D445" s="88" t="s">
        <v>2406</v>
      </c>
      <c r="E445" s="63">
        <f t="shared" si="90"/>
        <v>12</v>
      </c>
      <c r="F445" s="78">
        <v>12</v>
      </c>
      <c r="G445" s="78">
        <v>0</v>
      </c>
      <c r="H445" s="78"/>
      <c r="I445" s="78">
        <v>0</v>
      </c>
      <c r="J445" s="78"/>
      <c r="K445" s="78">
        <v>12</v>
      </c>
      <c r="L445" s="78"/>
      <c r="M445" s="77"/>
    </row>
    <row r="446" spans="1:13" s="73" customFormat="1" ht="12" outlineLevel="2">
      <c r="A446" s="68">
        <v>58</v>
      </c>
      <c r="B446" s="68" t="s">
        <v>1290</v>
      </c>
      <c r="C446" s="68" t="s">
        <v>2085</v>
      </c>
      <c r="D446" s="88" t="s">
        <v>2407</v>
      </c>
      <c r="E446" s="63">
        <f t="shared" si="90"/>
        <v>25</v>
      </c>
      <c r="F446" s="78">
        <v>25</v>
      </c>
      <c r="G446" s="78">
        <v>0</v>
      </c>
      <c r="H446" s="78"/>
      <c r="I446" s="78">
        <v>0</v>
      </c>
      <c r="J446" s="78"/>
      <c r="K446" s="78">
        <v>25</v>
      </c>
      <c r="L446" s="78"/>
      <c r="M446" s="77"/>
    </row>
    <row r="447" spans="1:13" s="73" customFormat="1" ht="12" outlineLevel="2">
      <c r="A447" s="68">
        <v>58</v>
      </c>
      <c r="B447" s="68" t="s">
        <v>1290</v>
      </c>
      <c r="C447" s="68" t="s">
        <v>2085</v>
      </c>
      <c r="D447" s="88" t="s">
        <v>2408</v>
      </c>
      <c r="E447" s="63">
        <f t="shared" si="90"/>
        <v>5</v>
      </c>
      <c r="F447" s="78">
        <v>5</v>
      </c>
      <c r="G447" s="78">
        <v>0</v>
      </c>
      <c r="H447" s="78"/>
      <c r="I447" s="78">
        <v>0</v>
      </c>
      <c r="J447" s="78"/>
      <c r="K447" s="78">
        <v>5</v>
      </c>
      <c r="L447" s="78"/>
      <c r="M447" s="77"/>
    </row>
    <row r="448" spans="1:13" s="73" customFormat="1" ht="12" outlineLevel="2">
      <c r="A448" s="68">
        <v>58</v>
      </c>
      <c r="B448" s="68" t="s">
        <v>1290</v>
      </c>
      <c r="C448" s="68" t="s">
        <v>2085</v>
      </c>
      <c r="D448" s="88" t="s">
        <v>2409</v>
      </c>
      <c r="E448" s="63">
        <f t="shared" si="90"/>
        <v>15</v>
      </c>
      <c r="F448" s="78">
        <v>15</v>
      </c>
      <c r="G448" s="78">
        <v>0</v>
      </c>
      <c r="H448" s="78"/>
      <c r="I448" s="78">
        <v>0</v>
      </c>
      <c r="J448" s="78"/>
      <c r="K448" s="78">
        <v>15</v>
      </c>
      <c r="L448" s="78"/>
      <c r="M448" s="77"/>
    </row>
    <row r="449" spans="1:13" s="73" customFormat="1" ht="12" outlineLevel="1">
      <c r="A449" s="68"/>
      <c r="B449" s="84" t="s">
        <v>1050</v>
      </c>
      <c r="C449" s="68"/>
      <c r="D449" s="70"/>
      <c r="E449" s="63">
        <f aca="true" t="shared" si="91" ref="E449:K449">SUBTOTAL(9,E450:E466)</f>
        <v>531</v>
      </c>
      <c r="F449" s="63">
        <f t="shared" si="91"/>
        <v>92</v>
      </c>
      <c r="G449" s="78">
        <f t="shared" si="91"/>
        <v>439</v>
      </c>
      <c r="H449" s="78">
        <f t="shared" si="91"/>
        <v>0</v>
      </c>
      <c r="I449" s="78">
        <f t="shared" si="91"/>
        <v>0</v>
      </c>
      <c r="J449" s="78">
        <f t="shared" si="91"/>
        <v>0</v>
      </c>
      <c r="K449" s="78">
        <f t="shared" si="91"/>
        <v>20</v>
      </c>
      <c r="L449" s="78"/>
      <c r="M449" s="77"/>
    </row>
    <row r="450" spans="1:13" s="73" customFormat="1" ht="12" outlineLevel="2">
      <c r="A450" s="68">
        <v>59</v>
      </c>
      <c r="B450" s="68" t="s">
        <v>1291</v>
      </c>
      <c r="C450" s="68" t="s">
        <v>2086</v>
      </c>
      <c r="D450" s="70" t="s">
        <v>2087</v>
      </c>
      <c r="E450" s="63">
        <f aca="true" t="shared" si="92" ref="E450:E466">SUM(F450:J450)</f>
        <v>54</v>
      </c>
      <c r="F450" s="63">
        <v>54</v>
      </c>
      <c r="G450" s="78"/>
      <c r="H450" s="78"/>
      <c r="I450" s="78"/>
      <c r="J450" s="78"/>
      <c r="K450" s="78"/>
      <c r="L450" s="78"/>
      <c r="M450" s="77"/>
    </row>
    <row r="451" spans="1:13" ht="12" outlineLevel="2">
      <c r="A451" s="68">
        <v>59</v>
      </c>
      <c r="B451" s="68" t="s">
        <v>1291</v>
      </c>
      <c r="C451" s="68" t="s">
        <v>2084</v>
      </c>
      <c r="D451" s="70" t="s">
        <v>2088</v>
      </c>
      <c r="E451" s="63">
        <f t="shared" si="92"/>
        <v>18</v>
      </c>
      <c r="F451" s="63">
        <v>18</v>
      </c>
      <c r="G451" s="78"/>
      <c r="H451" s="78"/>
      <c r="I451" s="78"/>
      <c r="J451" s="78"/>
      <c r="K451" s="78"/>
      <c r="L451" s="78"/>
      <c r="M451" s="77"/>
    </row>
    <row r="452" spans="1:13" ht="12" outlineLevel="2">
      <c r="A452" s="68">
        <v>59</v>
      </c>
      <c r="B452" s="68" t="s">
        <v>1291</v>
      </c>
      <c r="C452" s="68" t="s">
        <v>2086</v>
      </c>
      <c r="D452" s="88" t="s">
        <v>2190</v>
      </c>
      <c r="E452" s="63">
        <f t="shared" si="92"/>
        <v>31</v>
      </c>
      <c r="F452" s="78">
        <v>0</v>
      </c>
      <c r="G452" s="78">
        <v>31</v>
      </c>
      <c r="H452" s="78"/>
      <c r="I452" s="78">
        <v>0</v>
      </c>
      <c r="J452" s="78"/>
      <c r="K452" s="78">
        <v>0</v>
      </c>
      <c r="L452" s="78"/>
      <c r="M452" s="77"/>
    </row>
    <row r="453" spans="1:13" ht="12" outlineLevel="2">
      <c r="A453" s="64">
        <v>59</v>
      </c>
      <c r="B453" s="64" t="s">
        <v>1291</v>
      </c>
      <c r="C453" s="68" t="s">
        <v>2086</v>
      </c>
      <c r="D453" s="85" t="s">
        <v>2410</v>
      </c>
      <c r="E453" s="63">
        <f t="shared" si="92"/>
        <v>15</v>
      </c>
      <c r="F453" s="71"/>
      <c r="G453" s="71">
        <v>15</v>
      </c>
      <c r="H453" s="71"/>
      <c r="I453" s="71">
        <v>0</v>
      </c>
      <c r="J453" s="71"/>
      <c r="K453" s="71">
        <v>0</v>
      </c>
      <c r="L453" s="71"/>
      <c r="M453" s="72"/>
    </row>
    <row r="454" spans="1:13" ht="12" outlineLevel="2">
      <c r="A454" s="64">
        <v>59</v>
      </c>
      <c r="B454" s="64" t="s">
        <v>1291</v>
      </c>
      <c r="C454" s="68" t="s">
        <v>2086</v>
      </c>
      <c r="D454" s="85" t="s">
        <v>2411</v>
      </c>
      <c r="E454" s="63">
        <f t="shared" si="92"/>
        <v>64</v>
      </c>
      <c r="F454" s="71">
        <v>20</v>
      </c>
      <c r="G454" s="71">
        <v>44</v>
      </c>
      <c r="H454" s="71"/>
      <c r="I454" s="71">
        <v>0</v>
      </c>
      <c r="J454" s="71"/>
      <c r="K454" s="71">
        <v>20</v>
      </c>
      <c r="L454" s="71"/>
      <c r="M454" s="72"/>
    </row>
    <row r="455" spans="1:13" ht="12" outlineLevel="2">
      <c r="A455" s="64">
        <v>59</v>
      </c>
      <c r="B455" s="68" t="s">
        <v>1291</v>
      </c>
      <c r="C455" s="68" t="s">
        <v>2086</v>
      </c>
      <c r="D455" s="86" t="s">
        <v>2412</v>
      </c>
      <c r="E455" s="63">
        <f t="shared" si="92"/>
        <v>20</v>
      </c>
      <c r="F455" s="76"/>
      <c r="G455" s="76">
        <v>20</v>
      </c>
      <c r="H455" s="78"/>
      <c r="I455" s="78">
        <v>0</v>
      </c>
      <c r="J455" s="78"/>
      <c r="K455" s="78">
        <v>0</v>
      </c>
      <c r="L455" s="78"/>
      <c r="M455" s="80" t="s">
        <v>2413</v>
      </c>
    </row>
    <row r="456" spans="1:13" ht="12" outlineLevel="2">
      <c r="A456" s="64">
        <v>59</v>
      </c>
      <c r="B456" s="68" t="s">
        <v>1291</v>
      </c>
      <c r="C456" s="68" t="s">
        <v>2086</v>
      </c>
      <c r="D456" s="89" t="s">
        <v>2414</v>
      </c>
      <c r="E456" s="63">
        <f t="shared" si="92"/>
        <v>2</v>
      </c>
      <c r="F456" s="76"/>
      <c r="G456" s="76">
        <v>2</v>
      </c>
      <c r="H456" s="78"/>
      <c r="I456" s="78">
        <v>0</v>
      </c>
      <c r="J456" s="78"/>
      <c r="K456" s="78">
        <v>0</v>
      </c>
      <c r="L456" s="78"/>
      <c r="M456" s="80" t="s">
        <v>2413</v>
      </c>
    </row>
    <row r="457" spans="1:13" ht="12" outlineLevel="2">
      <c r="A457" s="64">
        <v>59</v>
      </c>
      <c r="B457" s="68" t="s">
        <v>1291</v>
      </c>
      <c r="C457" s="68" t="s">
        <v>2086</v>
      </c>
      <c r="D457" s="86" t="s">
        <v>2415</v>
      </c>
      <c r="E457" s="63">
        <f t="shared" si="92"/>
        <v>40</v>
      </c>
      <c r="F457" s="76">
        <v>0</v>
      </c>
      <c r="G457" s="76">
        <v>40</v>
      </c>
      <c r="H457" s="78"/>
      <c r="I457" s="78">
        <v>0</v>
      </c>
      <c r="J457" s="78"/>
      <c r="K457" s="78">
        <v>0</v>
      </c>
      <c r="L457" s="78"/>
      <c r="M457" s="77" t="s">
        <v>2416</v>
      </c>
    </row>
    <row r="458" spans="1:13" s="73" customFormat="1" ht="12" outlineLevel="2">
      <c r="A458" s="64">
        <v>59</v>
      </c>
      <c r="B458" s="68" t="s">
        <v>1291</v>
      </c>
      <c r="C458" s="68" t="s">
        <v>2086</v>
      </c>
      <c r="D458" s="86" t="s">
        <v>2417</v>
      </c>
      <c r="E458" s="63">
        <f t="shared" si="92"/>
        <v>10</v>
      </c>
      <c r="F458" s="76">
        <v>0</v>
      </c>
      <c r="G458" s="76">
        <v>10</v>
      </c>
      <c r="H458" s="78"/>
      <c r="I458" s="78">
        <v>0</v>
      </c>
      <c r="J458" s="78"/>
      <c r="K458" s="78">
        <v>0</v>
      </c>
      <c r="L458" s="78"/>
      <c r="M458" s="77"/>
    </row>
    <row r="459" spans="1:13" s="73" customFormat="1" ht="12" outlineLevel="2">
      <c r="A459" s="64">
        <v>59</v>
      </c>
      <c r="B459" s="68" t="s">
        <v>1291</v>
      </c>
      <c r="C459" s="68" t="s">
        <v>2086</v>
      </c>
      <c r="D459" s="86" t="s">
        <v>2418</v>
      </c>
      <c r="E459" s="63">
        <f t="shared" si="92"/>
        <v>137</v>
      </c>
      <c r="F459" s="76">
        <v>0</v>
      </c>
      <c r="G459" s="76">
        <v>137</v>
      </c>
      <c r="H459" s="78"/>
      <c r="I459" s="78">
        <v>0</v>
      </c>
      <c r="J459" s="78"/>
      <c r="K459" s="78">
        <v>0</v>
      </c>
      <c r="L459" s="78"/>
      <c r="M459" s="77"/>
    </row>
    <row r="460" spans="1:13" ht="12" outlineLevel="2">
      <c r="A460" s="64">
        <v>59</v>
      </c>
      <c r="B460" s="68" t="s">
        <v>1291</v>
      </c>
      <c r="C460" s="68" t="s">
        <v>2086</v>
      </c>
      <c r="D460" s="86" t="s">
        <v>2419</v>
      </c>
      <c r="E460" s="63">
        <f t="shared" si="92"/>
        <v>37</v>
      </c>
      <c r="F460" s="76">
        <v>0</v>
      </c>
      <c r="G460" s="76">
        <v>37</v>
      </c>
      <c r="H460" s="78"/>
      <c r="I460" s="78">
        <v>0</v>
      </c>
      <c r="J460" s="78"/>
      <c r="K460" s="78">
        <v>0</v>
      </c>
      <c r="L460" s="78"/>
      <c r="M460" s="77"/>
    </row>
    <row r="461" spans="1:13" ht="12" outlineLevel="2">
      <c r="A461" s="64">
        <v>59</v>
      </c>
      <c r="B461" s="68" t="s">
        <v>1291</v>
      </c>
      <c r="C461" s="68" t="s">
        <v>2086</v>
      </c>
      <c r="D461" s="86" t="s">
        <v>2420</v>
      </c>
      <c r="E461" s="63">
        <f t="shared" si="92"/>
        <v>26</v>
      </c>
      <c r="F461" s="76">
        <v>0</v>
      </c>
      <c r="G461" s="76">
        <v>26</v>
      </c>
      <c r="H461" s="78"/>
      <c r="I461" s="78">
        <v>0</v>
      </c>
      <c r="J461" s="78"/>
      <c r="K461" s="78">
        <v>0</v>
      </c>
      <c r="L461" s="78"/>
      <c r="M461" s="77"/>
    </row>
    <row r="462" spans="1:13" ht="12" outlineLevel="2">
      <c r="A462" s="64">
        <v>59</v>
      </c>
      <c r="B462" s="68" t="s">
        <v>1291</v>
      </c>
      <c r="C462" s="68" t="s">
        <v>2086</v>
      </c>
      <c r="D462" s="86" t="s">
        <v>2421</v>
      </c>
      <c r="E462" s="63">
        <f t="shared" si="92"/>
        <v>2</v>
      </c>
      <c r="F462" s="76">
        <v>0</v>
      </c>
      <c r="G462" s="76">
        <v>2</v>
      </c>
      <c r="H462" s="78"/>
      <c r="I462" s="78">
        <v>0</v>
      </c>
      <c r="J462" s="78"/>
      <c r="K462" s="78">
        <v>0</v>
      </c>
      <c r="L462" s="78"/>
      <c r="M462" s="80"/>
    </row>
    <row r="463" spans="1:13" ht="12" outlineLevel="2">
      <c r="A463" s="64">
        <v>59</v>
      </c>
      <c r="B463" s="68" t="s">
        <v>1291</v>
      </c>
      <c r="C463" s="68" t="s">
        <v>2086</v>
      </c>
      <c r="D463" s="86" t="s">
        <v>2422</v>
      </c>
      <c r="E463" s="63">
        <f t="shared" si="92"/>
        <v>25</v>
      </c>
      <c r="F463" s="76">
        <v>0</v>
      </c>
      <c r="G463" s="76">
        <v>25</v>
      </c>
      <c r="H463" s="78"/>
      <c r="I463" s="78">
        <v>0</v>
      </c>
      <c r="J463" s="78"/>
      <c r="K463" s="78">
        <v>0</v>
      </c>
      <c r="L463" s="78"/>
      <c r="M463" s="80"/>
    </row>
    <row r="464" spans="1:13" ht="12" outlineLevel="2">
      <c r="A464" s="64">
        <v>59</v>
      </c>
      <c r="B464" s="68" t="s">
        <v>1291</v>
      </c>
      <c r="C464" s="68" t="s">
        <v>2086</v>
      </c>
      <c r="D464" s="86" t="s">
        <v>2423</v>
      </c>
      <c r="E464" s="63">
        <f t="shared" si="92"/>
        <v>25</v>
      </c>
      <c r="F464" s="76">
        <v>0</v>
      </c>
      <c r="G464" s="76">
        <v>25</v>
      </c>
      <c r="H464" s="78"/>
      <c r="I464" s="78">
        <v>0</v>
      </c>
      <c r="J464" s="78"/>
      <c r="K464" s="78">
        <v>0</v>
      </c>
      <c r="L464" s="78"/>
      <c r="M464" s="80"/>
    </row>
    <row r="465" spans="1:13" ht="12" outlineLevel="2">
      <c r="A465" s="64">
        <v>59</v>
      </c>
      <c r="B465" s="68" t="s">
        <v>1291</v>
      </c>
      <c r="C465" s="68" t="s">
        <v>2086</v>
      </c>
      <c r="D465" s="86" t="s">
        <v>2424</v>
      </c>
      <c r="E465" s="63">
        <f t="shared" si="92"/>
        <v>15</v>
      </c>
      <c r="F465" s="76">
        <v>0</v>
      </c>
      <c r="G465" s="76">
        <v>15</v>
      </c>
      <c r="H465" s="78"/>
      <c r="I465" s="78">
        <v>0</v>
      </c>
      <c r="J465" s="78"/>
      <c r="K465" s="78">
        <v>0</v>
      </c>
      <c r="L465" s="78"/>
      <c r="M465" s="80"/>
    </row>
    <row r="466" spans="1:13" ht="12" outlineLevel="2">
      <c r="A466" s="64">
        <v>59</v>
      </c>
      <c r="B466" s="68" t="s">
        <v>1291</v>
      </c>
      <c r="C466" s="68" t="s">
        <v>2086</v>
      </c>
      <c r="D466" s="86" t="s">
        <v>2425</v>
      </c>
      <c r="E466" s="63">
        <f t="shared" si="92"/>
        <v>10</v>
      </c>
      <c r="F466" s="76">
        <v>0</v>
      </c>
      <c r="G466" s="76">
        <v>10</v>
      </c>
      <c r="H466" s="78"/>
      <c r="I466" s="78">
        <v>0</v>
      </c>
      <c r="J466" s="78"/>
      <c r="K466" s="78">
        <v>0</v>
      </c>
      <c r="L466" s="78"/>
      <c r="M466" s="80"/>
    </row>
    <row r="467" spans="1:13" ht="12" outlineLevel="1">
      <c r="A467" s="64"/>
      <c r="B467" s="69" t="s">
        <v>1068</v>
      </c>
      <c r="C467" s="64"/>
      <c r="D467" s="70"/>
      <c r="E467" s="63">
        <f aca="true" t="shared" si="93" ref="E467:K467">SUBTOTAL(9,E468:E473)</f>
        <v>1135</v>
      </c>
      <c r="F467" s="63">
        <f t="shared" si="93"/>
        <v>1135</v>
      </c>
      <c r="G467" s="76">
        <f t="shared" si="93"/>
        <v>0</v>
      </c>
      <c r="H467" s="78">
        <f t="shared" si="93"/>
        <v>0</v>
      </c>
      <c r="I467" s="78">
        <f t="shared" si="93"/>
        <v>0</v>
      </c>
      <c r="J467" s="78">
        <f t="shared" si="93"/>
        <v>0</v>
      </c>
      <c r="K467" s="78">
        <f t="shared" si="93"/>
        <v>930</v>
      </c>
      <c r="L467" s="78"/>
      <c r="M467" s="77"/>
    </row>
    <row r="468" spans="1:13" ht="12" outlineLevel="2">
      <c r="A468" s="64">
        <v>60</v>
      </c>
      <c r="B468" s="64" t="s">
        <v>1292</v>
      </c>
      <c r="C468" s="64" t="s">
        <v>2086</v>
      </c>
      <c r="D468" s="70" t="s">
        <v>2087</v>
      </c>
      <c r="E468" s="63">
        <f aca="true" t="shared" si="94" ref="E468:E473">SUM(F468:J468)</f>
        <v>172</v>
      </c>
      <c r="F468" s="63">
        <v>172</v>
      </c>
      <c r="G468" s="76"/>
      <c r="H468" s="78"/>
      <c r="I468" s="78"/>
      <c r="J468" s="78"/>
      <c r="K468" s="78"/>
      <c r="L468" s="78"/>
      <c r="M468" s="77"/>
    </row>
    <row r="469" spans="1:13" ht="12" outlineLevel="2">
      <c r="A469" s="64">
        <v>60</v>
      </c>
      <c r="B469" s="64" t="s">
        <v>1292</v>
      </c>
      <c r="C469" s="64" t="s">
        <v>2084</v>
      </c>
      <c r="D469" s="70" t="s">
        <v>2088</v>
      </c>
      <c r="E469" s="63">
        <f t="shared" si="94"/>
        <v>33</v>
      </c>
      <c r="F469" s="63">
        <v>33</v>
      </c>
      <c r="G469" s="76"/>
      <c r="H469" s="78"/>
      <c r="I469" s="78"/>
      <c r="J469" s="78"/>
      <c r="K469" s="78"/>
      <c r="L469" s="78"/>
      <c r="M469" s="77"/>
    </row>
    <row r="470" spans="1:13" ht="12" outlineLevel="2">
      <c r="A470" s="64">
        <v>60</v>
      </c>
      <c r="B470" s="64" t="s">
        <v>1292</v>
      </c>
      <c r="C470" s="64" t="s">
        <v>2086</v>
      </c>
      <c r="D470" s="74" t="s">
        <v>2307</v>
      </c>
      <c r="E470" s="63">
        <f t="shared" si="94"/>
        <v>25</v>
      </c>
      <c r="F470" s="71">
        <v>25</v>
      </c>
      <c r="G470" s="71">
        <v>0</v>
      </c>
      <c r="H470" s="71"/>
      <c r="I470" s="71">
        <v>0</v>
      </c>
      <c r="J470" s="71"/>
      <c r="K470" s="71">
        <v>25</v>
      </c>
      <c r="L470" s="71"/>
      <c r="M470" s="72"/>
    </row>
    <row r="471" spans="1:13" ht="12" outlineLevel="2">
      <c r="A471" s="64">
        <v>60</v>
      </c>
      <c r="B471" s="64" t="s">
        <v>1292</v>
      </c>
      <c r="C471" s="64" t="s">
        <v>2086</v>
      </c>
      <c r="D471" s="74" t="s">
        <v>2426</v>
      </c>
      <c r="E471" s="63">
        <f t="shared" si="94"/>
        <v>800</v>
      </c>
      <c r="F471" s="71">
        <v>800</v>
      </c>
      <c r="G471" s="71">
        <v>0</v>
      </c>
      <c r="H471" s="71"/>
      <c r="I471" s="71">
        <v>0</v>
      </c>
      <c r="J471" s="71"/>
      <c r="K471" s="71">
        <v>800</v>
      </c>
      <c r="L471" s="71"/>
      <c r="M471" s="72"/>
    </row>
    <row r="472" spans="1:13" ht="12" outlineLevel="2">
      <c r="A472" s="64">
        <v>60</v>
      </c>
      <c r="B472" s="64" t="s">
        <v>1292</v>
      </c>
      <c r="C472" s="64" t="s">
        <v>2086</v>
      </c>
      <c r="D472" s="74" t="s">
        <v>2427</v>
      </c>
      <c r="E472" s="63">
        <f t="shared" si="94"/>
        <v>95</v>
      </c>
      <c r="F472" s="71">
        <v>95</v>
      </c>
      <c r="G472" s="71">
        <v>0</v>
      </c>
      <c r="H472" s="71"/>
      <c r="I472" s="71">
        <v>0</v>
      </c>
      <c r="J472" s="71"/>
      <c r="K472" s="71">
        <v>95</v>
      </c>
      <c r="L472" s="71"/>
      <c r="M472" s="72"/>
    </row>
    <row r="473" spans="1:13" ht="12" outlineLevel="2">
      <c r="A473" s="64">
        <v>60</v>
      </c>
      <c r="B473" s="64" t="s">
        <v>1292</v>
      </c>
      <c r="C473" s="64" t="s">
        <v>2085</v>
      </c>
      <c r="D473" s="74" t="s">
        <v>2428</v>
      </c>
      <c r="E473" s="63">
        <f t="shared" si="94"/>
        <v>10</v>
      </c>
      <c r="F473" s="71">
        <v>10</v>
      </c>
      <c r="G473" s="71"/>
      <c r="H473" s="71"/>
      <c r="I473" s="71"/>
      <c r="J473" s="71"/>
      <c r="K473" s="71">
        <v>10</v>
      </c>
      <c r="L473" s="71"/>
      <c r="M473" s="72"/>
    </row>
    <row r="474" spans="1:13" ht="12" outlineLevel="1">
      <c r="A474" s="68"/>
      <c r="B474" s="69" t="s">
        <v>1074</v>
      </c>
      <c r="C474" s="64"/>
      <c r="D474" s="70"/>
      <c r="E474" s="63">
        <f aca="true" t="shared" si="95" ref="E474:K474">SUBTOTAL(9,E475:E485)</f>
        <v>2187</v>
      </c>
      <c r="F474" s="63">
        <f t="shared" si="95"/>
        <v>2017</v>
      </c>
      <c r="G474" s="71">
        <f t="shared" si="95"/>
        <v>170</v>
      </c>
      <c r="H474" s="71">
        <f t="shared" si="95"/>
        <v>0</v>
      </c>
      <c r="I474" s="71">
        <f t="shared" si="95"/>
        <v>0</v>
      </c>
      <c r="J474" s="71">
        <f t="shared" si="95"/>
        <v>0</v>
      </c>
      <c r="K474" s="71">
        <f t="shared" si="95"/>
        <v>650</v>
      </c>
      <c r="L474" s="71"/>
      <c r="M474" s="72"/>
    </row>
    <row r="475" spans="1:13" ht="12" outlineLevel="2">
      <c r="A475" s="68">
        <v>61</v>
      </c>
      <c r="B475" s="64" t="s">
        <v>1293</v>
      </c>
      <c r="C475" s="64" t="s">
        <v>2086</v>
      </c>
      <c r="D475" s="70" t="s">
        <v>2087</v>
      </c>
      <c r="E475" s="63">
        <f aca="true" t="shared" si="96" ref="E475:E485">SUM(F475:J475)</f>
        <v>685</v>
      </c>
      <c r="F475" s="63">
        <v>685</v>
      </c>
      <c r="G475" s="71"/>
      <c r="H475" s="71"/>
      <c r="I475" s="71"/>
      <c r="J475" s="71"/>
      <c r="K475" s="71"/>
      <c r="L475" s="71"/>
      <c r="M475" s="72"/>
    </row>
    <row r="476" spans="1:13" s="73" customFormat="1" ht="12" outlineLevel="2">
      <c r="A476" s="68">
        <v>61</v>
      </c>
      <c r="B476" s="64" t="s">
        <v>1293</v>
      </c>
      <c r="C476" s="64" t="s">
        <v>2084</v>
      </c>
      <c r="D476" s="70" t="s">
        <v>2088</v>
      </c>
      <c r="E476" s="63">
        <f t="shared" si="96"/>
        <v>72</v>
      </c>
      <c r="F476" s="63">
        <v>72</v>
      </c>
      <c r="G476" s="71"/>
      <c r="H476" s="71"/>
      <c r="I476" s="71"/>
      <c r="J476" s="71"/>
      <c r="K476" s="71"/>
      <c r="L476" s="71"/>
      <c r="M476" s="72"/>
    </row>
    <row r="477" spans="1:13" s="73" customFormat="1" ht="12" outlineLevel="2">
      <c r="A477" s="68">
        <v>61</v>
      </c>
      <c r="B477" s="64" t="s">
        <v>1293</v>
      </c>
      <c r="C477" s="64" t="s">
        <v>2086</v>
      </c>
      <c r="D477" s="85" t="s">
        <v>2429</v>
      </c>
      <c r="E477" s="63">
        <f t="shared" si="96"/>
        <v>170</v>
      </c>
      <c r="F477" s="71">
        <v>0</v>
      </c>
      <c r="G477" s="71">
        <v>170</v>
      </c>
      <c r="H477" s="71"/>
      <c r="I477" s="71">
        <v>0</v>
      </c>
      <c r="J477" s="71"/>
      <c r="K477" s="71">
        <v>0</v>
      </c>
      <c r="L477" s="71"/>
      <c r="M477" s="72"/>
    </row>
    <row r="478" spans="1:13" s="73" customFormat="1" ht="12" outlineLevel="2">
      <c r="A478" s="68">
        <v>61</v>
      </c>
      <c r="B478" s="64" t="s">
        <v>1293</v>
      </c>
      <c r="C478" s="64" t="s">
        <v>2085</v>
      </c>
      <c r="D478" s="85" t="s">
        <v>2430</v>
      </c>
      <c r="E478" s="63">
        <f t="shared" si="96"/>
        <v>600</v>
      </c>
      <c r="F478" s="71">
        <v>600</v>
      </c>
      <c r="G478" s="71"/>
      <c r="H478" s="71"/>
      <c r="I478" s="71"/>
      <c r="J478" s="71"/>
      <c r="K478" s="71"/>
      <c r="L478" s="71"/>
      <c r="M478" s="72"/>
    </row>
    <row r="479" spans="1:13" s="73" customFormat="1" ht="12" outlineLevel="2">
      <c r="A479" s="68">
        <v>61</v>
      </c>
      <c r="B479" s="64" t="s">
        <v>1293</v>
      </c>
      <c r="C479" s="64" t="s">
        <v>2085</v>
      </c>
      <c r="D479" s="85" t="s">
        <v>2431</v>
      </c>
      <c r="E479" s="63">
        <f t="shared" si="96"/>
        <v>20</v>
      </c>
      <c r="F479" s="71">
        <v>20</v>
      </c>
      <c r="G479" s="71">
        <v>0</v>
      </c>
      <c r="H479" s="71"/>
      <c r="I479" s="71">
        <v>0</v>
      </c>
      <c r="J479" s="71"/>
      <c r="K479" s="71">
        <v>20</v>
      </c>
      <c r="L479" s="71"/>
      <c r="M479" s="72"/>
    </row>
    <row r="480" spans="1:13" s="73" customFormat="1" ht="12" outlineLevel="2">
      <c r="A480" s="68">
        <v>61</v>
      </c>
      <c r="B480" s="64" t="s">
        <v>1293</v>
      </c>
      <c r="C480" s="64" t="s">
        <v>2086</v>
      </c>
      <c r="D480" s="85" t="s">
        <v>2432</v>
      </c>
      <c r="E480" s="63">
        <f t="shared" si="96"/>
        <v>15</v>
      </c>
      <c r="F480" s="71">
        <v>15</v>
      </c>
      <c r="G480" s="71">
        <v>0</v>
      </c>
      <c r="H480" s="71"/>
      <c r="I480" s="71">
        <v>0</v>
      </c>
      <c r="J480" s="71"/>
      <c r="K480" s="71">
        <v>15</v>
      </c>
      <c r="L480" s="71"/>
      <c r="M480" s="72"/>
    </row>
    <row r="481" spans="1:13" s="73" customFormat="1" ht="12" outlineLevel="2">
      <c r="A481" s="68">
        <v>61</v>
      </c>
      <c r="B481" s="68" t="s">
        <v>1293</v>
      </c>
      <c r="C481" s="68" t="s">
        <v>2086</v>
      </c>
      <c r="D481" s="90" t="s">
        <v>2433</v>
      </c>
      <c r="E481" s="63">
        <f t="shared" si="96"/>
        <v>80</v>
      </c>
      <c r="F481" s="76">
        <v>80</v>
      </c>
      <c r="G481" s="78">
        <v>0</v>
      </c>
      <c r="H481" s="78"/>
      <c r="I481" s="78">
        <v>0</v>
      </c>
      <c r="J481" s="78"/>
      <c r="K481" s="78">
        <v>80</v>
      </c>
      <c r="L481" s="78"/>
      <c r="M481" s="77"/>
    </row>
    <row r="482" spans="1:13" s="73" customFormat="1" ht="12" outlineLevel="2">
      <c r="A482" s="68">
        <v>61</v>
      </c>
      <c r="B482" s="68" t="s">
        <v>1293</v>
      </c>
      <c r="C482" s="68" t="s">
        <v>2085</v>
      </c>
      <c r="D482" s="91" t="s">
        <v>2434</v>
      </c>
      <c r="E482" s="63">
        <f t="shared" si="96"/>
        <v>20</v>
      </c>
      <c r="F482" s="71">
        <v>20</v>
      </c>
      <c r="G482" s="78">
        <v>0</v>
      </c>
      <c r="H482" s="78"/>
      <c r="I482" s="78">
        <v>0</v>
      </c>
      <c r="J482" s="78"/>
      <c r="K482" s="78">
        <v>20</v>
      </c>
      <c r="L482" s="78"/>
      <c r="M482" s="77"/>
    </row>
    <row r="483" spans="1:13" s="73" customFormat="1" ht="12" outlineLevel="2">
      <c r="A483" s="68">
        <v>61</v>
      </c>
      <c r="B483" s="68" t="s">
        <v>1293</v>
      </c>
      <c r="C483" s="68" t="s">
        <v>2086</v>
      </c>
      <c r="D483" s="91" t="s">
        <v>2435</v>
      </c>
      <c r="E483" s="63">
        <f t="shared" si="96"/>
        <v>100</v>
      </c>
      <c r="F483" s="71">
        <v>100</v>
      </c>
      <c r="G483" s="78">
        <v>0</v>
      </c>
      <c r="H483" s="78"/>
      <c r="I483" s="78">
        <v>0</v>
      </c>
      <c r="J483" s="78"/>
      <c r="K483" s="78">
        <v>100</v>
      </c>
      <c r="L483" s="78"/>
      <c r="M483" s="77"/>
    </row>
    <row r="484" spans="1:13" ht="12" outlineLevel="2">
      <c r="A484" s="68">
        <v>61</v>
      </c>
      <c r="B484" s="68" t="s">
        <v>1293</v>
      </c>
      <c r="C484" s="68" t="s">
        <v>2086</v>
      </c>
      <c r="D484" s="92" t="s">
        <v>2436</v>
      </c>
      <c r="E484" s="63">
        <f t="shared" si="96"/>
        <v>175</v>
      </c>
      <c r="F484" s="76">
        <v>175</v>
      </c>
      <c r="G484" s="78">
        <v>0</v>
      </c>
      <c r="H484" s="78"/>
      <c r="I484" s="78">
        <v>0</v>
      </c>
      <c r="J484" s="78"/>
      <c r="K484" s="78">
        <v>175</v>
      </c>
      <c r="L484" s="78"/>
      <c r="M484" s="77"/>
    </row>
    <row r="485" spans="1:13" s="73" customFormat="1" ht="12" outlineLevel="2">
      <c r="A485" s="68">
        <v>61</v>
      </c>
      <c r="B485" s="68" t="s">
        <v>1293</v>
      </c>
      <c r="C485" s="68" t="s">
        <v>2086</v>
      </c>
      <c r="D485" s="93" t="s">
        <v>2437</v>
      </c>
      <c r="E485" s="63">
        <f t="shared" si="96"/>
        <v>250</v>
      </c>
      <c r="F485" s="76">
        <v>250</v>
      </c>
      <c r="G485" s="78">
        <v>0</v>
      </c>
      <c r="H485" s="78"/>
      <c r="I485" s="78">
        <v>0</v>
      </c>
      <c r="J485" s="78"/>
      <c r="K485" s="78">
        <v>240</v>
      </c>
      <c r="L485" s="78"/>
      <c r="M485" s="77"/>
    </row>
    <row r="486" spans="1:13" s="73" customFormat="1" ht="12" outlineLevel="1">
      <c r="A486" s="68"/>
      <c r="B486" s="84" t="s">
        <v>1085</v>
      </c>
      <c r="C486" s="68"/>
      <c r="D486" s="70"/>
      <c r="E486" s="63">
        <f aca="true" t="shared" si="97" ref="E486:K486">SUBTOTAL(9,E487:E490)</f>
        <v>1336</v>
      </c>
      <c r="F486" s="63">
        <f t="shared" si="97"/>
        <v>1336</v>
      </c>
      <c r="G486" s="78">
        <f t="shared" si="97"/>
        <v>0</v>
      </c>
      <c r="H486" s="78">
        <f t="shared" si="97"/>
        <v>0</v>
      </c>
      <c r="I486" s="78">
        <f t="shared" si="97"/>
        <v>0</v>
      </c>
      <c r="J486" s="78">
        <f t="shared" si="97"/>
        <v>0</v>
      </c>
      <c r="K486" s="78">
        <f t="shared" si="97"/>
        <v>232</v>
      </c>
      <c r="L486" s="78"/>
      <c r="M486" s="77"/>
    </row>
    <row r="487" spans="1:13" s="73" customFormat="1" ht="12" outlineLevel="2">
      <c r="A487" s="68">
        <v>62</v>
      </c>
      <c r="B487" s="68" t="s">
        <v>1294</v>
      </c>
      <c r="C487" s="68" t="s">
        <v>2086</v>
      </c>
      <c r="D487" s="70" t="s">
        <v>2087</v>
      </c>
      <c r="E487" s="63">
        <f>SUM(F487:J487)</f>
        <v>766</v>
      </c>
      <c r="F487" s="63">
        <v>766</v>
      </c>
      <c r="G487" s="78"/>
      <c r="H487" s="78"/>
      <c r="I487" s="78"/>
      <c r="J487" s="78"/>
      <c r="K487" s="78"/>
      <c r="L487" s="78"/>
      <c r="M487" s="77"/>
    </row>
    <row r="488" spans="1:13" s="73" customFormat="1" ht="12" outlineLevel="2">
      <c r="A488" s="68">
        <v>62</v>
      </c>
      <c r="B488" s="68" t="s">
        <v>1294</v>
      </c>
      <c r="C488" s="68" t="s">
        <v>2085</v>
      </c>
      <c r="D488" s="93" t="s">
        <v>2438</v>
      </c>
      <c r="E488" s="63">
        <f>SUM(F488:J488)</f>
        <v>10</v>
      </c>
      <c r="F488" s="76">
        <v>10</v>
      </c>
      <c r="G488" s="78">
        <v>0</v>
      </c>
      <c r="H488" s="78"/>
      <c r="I488" s="78">
        <v>0</v>
      </c>
      <c r="J488" s="78"/>
      <c r="K488" s="78">
        <v>10</v>
      </c>
      <c r="L488" s="78"/>
      <c r="M488" s="77"/>
    </row>
    <row r="489" spans="1:13" s="73" customFormat="1" ht="12" outlineLevel="2">
      <c r="A489" s="68">
        <v>62</v>
      </c>
      <c r="B489" s="68" t="s">
        <v>1294</v>
      </c>
      <c r="C489" s="68" t="s">
        <v>2086</v>
      </c>
      <c r="D489" s="93" t="s">
        <v>2439</v>
      </c>
      <c r="E489" s="63">
        <f>SUM(F489:J489)</f>
        <v>193</v>
      </c>
      <c r="F489" s="76">
        <v>193</v>
      </c>
      <c r="G489" s="78">
        <v>0</v>
      </c>
      <c r="H489" s="78"/>
      <c r="I489" s="78">
        <v>0</v>
      </c>
      <c r="J489" s="78"/>
      <c r="K489" s="78">
        <v>222</v>
      </c>
      <c r="L489" s="78"/>
      <c r="M489" s="80" t="s">
        <v>2440</v>
      </c>
    </row>
    <row r="490" spans="1:13" s="73" customFormat="1" ht="12" outlineLevel="2">
      <c r="A490" s="68">
        <v>62</v>
      </c>
      <c r="B490" s="68" t="s">
        <v>1294</v>
      </c>
      <c r="C490" s="68" t="s">
        <v>2086</v>
      </c>
      <c r="D490" s="93" t="s">
        <v>2441</v>
      </c>
      <c r="E490" s="63">
        <f>SUM(F490:J490)</f>
        <v>367</v>
      </c>
      <c r="F490" s="76">
        <v>367</v>
      </c>
      <c r="G490" s="78">
        <v>0</v>
      </c>
      <c r="H490" s="78"/>
      <c r="I490" s="78">
        <v>0</v>
      </c>
      <c r="J490" s="78"/>
      <c r="K490" s="78">
        <v>0</v>
      </c>
      <c r="L490" s="78"/>
      <c r="M490" s="80" t="s">
        <v>2442</v>
      </c>
    </row>
    <row r="491" spans="1:13" s="73" customFormat="1" ht="12" outlineLevel="1">
      <c r="A491" s="68"/>
      <c r="B491" s="84" t="s">
        <v>1074</v>
      </c>
      <c r="C491" s="68"/>
      <c r="D491" s="93"/>
      <c r="E491" s="63">
        <f aca="true" t="shared" si="98" ref="E491:K491">SUBTOTAL(9,E492:E492)</f>
        <v>15</v>
      </c>
      <c r="F491" s="76">
        <f t="shared" si="98"/>
        <v>15</v>
      </c>
      <c r="G491" s="78">
        <f t="shared" si="98"/>
        <v>0</v>
      </c>
      <c r="H491" s="78">
        <f t="shared" si="98"/>
        <v>0</v>
      </c>
      <c r="I491" s="78">
        <f t="shared" si="98"/>
        <v>0</v>
      </c>
      <c r="J491" s="78">
        <f t="shared" si="98"/>
        <v>0</v>
      </c>
      <c r="K491" s="78">
        <f t="shared" si="98"/>
        <v>0</v>
      </c>
      <c r="L491" s="78"/>
      <c r="M491" s="77"/>
    </row>
    <row r="492" spans="1:13" s="73" customFormat="1" ht="12" outlineLevel="2">
      <c r="A492" s="68">
        <v>62</v>
      </c>
      <c r="B492" s="68" t="s">
        <v>1293</v>
      </c>
      <c r="C492" s="68" t="s">
        <v>2085</v>
      </c>
      <c r="D492" s="93" t="s">
        <v>2443</v>
      </c>
      <c r="E492" s="63">
        <f>SUM(F492:J492)</f>
        <v>15</v>
      </c>
      <c r="F492" s="76">
        <v>15</v>
      </c>
      <c r="G492" s="78"/>
      <c r="H492" s="78"/>
      <c r="I492" s="78"/>
      <c r="J492" s="78"/>
      <c r="K492" s="78"/>
      <c r="L492" s="78"/>
      <c r="M492" s="77"/>
    </row>
    <row r="493" spans="1:13" s="73" customFormat="1" ht="12" outlineLevel="1">
      <c r="A493" s="68"/>
      <c r="B493" s="84" t="s">
        <v>1085</v>
      </c>
      <c r="C493" s="68"/>
      <c r="D493" s="93"/>
      <c r="E493" s="63">
        <f aca="true" t="shared" si="99" ref="E493:K493">SUBTOTAL(9,E494:E512)</f>
        <v>6283</v>
      </c>
      <c r="F493" s="76">
        <f t="shared" si="99"/>
        <v>6267</v>
      </c>
      <c r="G493" s="78">
        <f t="shared" si="99"/>
        <v>16</v>
      </c>
      <c r="H493" s="78">
        <f t="shared" si="99"/>
        <v>0</v>
      </c>
      <c r="I493" s="78">
        <f t="shared" si="99"/>
        <v>0</v>
      </c>
      <c r="J493" s="78">
        <f t="shared" si="99"/>
        <v>0</v>
      </c>
      <c r="K493" s="78">
        <f t="shared" si="99"/>
        <v>463</v>
      </c>
      <c r="L493" s="78"/>
      <c r="M493" s="80"/>
    </row>
    <row r="494" spans="1:13" s="73" customFormat="1" ht="12" outlineLevel="2">
      <c r="A494" s="68">
        <v>62</v>
      </c>
      <c r="B494" s="68" t="s">
        <v>1294</v>
      </c>
      <c r="C494" s="68" t="s">
        <v>2086</v>
      </c>
      <c r="D494" s="93" t="s">
        <v>2444</v>
      </c>
      <c r="E494" s="63">
        <f aca="true" t="shared" si="100" ref="E494:E512">SUM(F494:J494)</f>
        <v>35</v>
      </c>
      <c r="F494" s="76">
        <v>35</v>
      </c>
      <c r="G494" s="78">
        <v>0</v>
      </c>
      <c r="H494" s="78"/>
      <c r="I494" s="78">
        <v>0</v>
      </c>
      <c r="J494" s="78"/>
      <c r="K494" s="78">
        <v>35</v>
      </c>
      <c r="L494" s="78"/>
      <c r="M494" s="80" t="s">
        <v>2445</v>
      </c>
    </row>
    <row r="495" spans="1:13" s="73" customFormat="1" ht="12" outlineLevel="2">
      <c r="A495" s="68">
        <v>62</v>
      </c>
      <c r="B495" s="68" t="s">
        <v>1294</v>
      </c>
      <c r="C495" s="64" t="s">
        <v>2085</v>
      </c>
      <c r="D495" s="88" t="s">
        <v>2446</v>
      </c>
      <c r="E495" s="63">
        <f t="shared" si="100"/>
        <v>350</v>
      </c>
      <c r="F495" s="78">
        <v>350</v>
      </c>
      <c r="G495" s="78">
        <v>0</v>
      </c>
      <c r="H495" s="78"/>
      <c r="I495" s="78">
        <v>0</v>
      </c>
      <c r="J495" s="78"/>
      <c r="K495" s="78">
        <v>350</v>
      </c>
      <c r="L495" s="78"/>
      <c r="M495" s="77"/>
    </row>
    <row r="496" spans="1:13" s="73" customFormat="1" ht="12" outlineLevel="2">
      <c r="A496" s="68">
        <v>62</v>
      </c>
      <c r="B496" s="64" t="s">
        <v>1294</v>
      </c>
      <c r="C496" s="64" t="s">
        <v>2085</v>
      </c>
      <c r="D496" s="85" t="s">
        <v>2447</v>
      </c>
      <c r="E496" s="63">
        <f t="shared" si="100"/>
        <v>13</v>
      </c>
      <c r="F496" s="71">
        <v>13</v>
      </c>
      <c r="G496" s="71">
        <v>0</v>
      </c>
      <c r="H496" s="71"/>
      <c r="I496" s="71">
        <v>0</v>
      </c>
      <c r="J496" s="71"/>
      <c r="K496" s="71">
        <v>13</v>
      </c>
      <c r="L496" s="71"/>
      <c r="M496" s="72"/>
    </row>
    <row r="497" spans="1:13" s="73" customFormat="1" ht="12" outlineLevel="2">
      <c r="A497" s="68">
        <v>62</v>
      </c>
      <c r="B497" s="64" t="s">
        <v>1294</v>
      </c>
      <c r="C497" s="64" t="s">
        <v>2085</v>
      </c>
      <c r="D497" s="85" t="s">
        <v>2448</v>
      </c>
      <c r="E497" s="63">
        <f t="shared" si="100"/>
        <v>20</v>
      </c>
      <c r="F497" s="71">
        <v>20</v>
      </c>
      <c r="G497" s="71">
        <v>0</v>
      </c>
      <c r="H497" s="71"/>
      <c r="I497" s="71">
        <v>0</v>
      </c>
      <c r="J497" s="71"/>
      <c r="K497" s="71">
        <v>20</v>
      </c>
      <c r="L497" s="71"/>
      <c r="M497" s="72"/>
    </row>
    <row r="498" spans="1:13" s="73" customFormat="1" ht="12" outlineLevel="2">
      <c r="A498" s="68">
        <v>62</v>
      </c>
      <c r="B498" s="68" t="s">
        <v>1294</v>
      </c>
      <c r="C498" s="68" t="s">
        <v>2086</v>
      </c>
      <c r="D498" s="93" t="s">
        <v>2449</v>
      </c>
      <c r="E498" s="63">
        <f t="shared" si="100"/>
        <v>36</v>
      </c>
      <c r="F498" s="76">
        <v>36</v>
      </c>
      <c r="G498" s="78">
        <v>0</v>
      </c>
      <c r="H498" s="78"/>
      <c r="I498" s="78">
        <v>0</v>
      </c>
      <c r="J498" s="78"/>
      <c r="K498" s="78">
        <v>0</v>
      </c>
      <c r="L498" s="78"/>
      <c r="M498" s="77"/>
    </row>
    <row r="499" spans="1:13" s="73" customFormat="1" ht="24" outlineLevel="2">
      <c r="A499" s="68">
        <v>62</v>
      </c>
      <c r="B499" s="68" t="s">
        <v>1294</v>
      </c>
      <c r="C499" s="68" t="s">
        <v>2086</v>
      </c>
      <c r="D499" s="93" t="s">
        <v>2450</v>
      </c>
      <c r="E499" s="63">
        <f t="shared" si="100"/>
        <v>36</v>
      </c>
      <c r="F499" s="76">
        <v>36</v>
      </c>
      <c r="G499" s="78">
        <v>0</v>
      </c>
      <c r="H499" s="78"/>
      <c r="I499" s="78">
        <v>0</v>
      </c>
      <c r="J499" s="78"/>
      <c r="K499" s="78">
        <v>0</v>
      </c>
      <c r="L499" s="78"/>
      <c r="M499" s="77"/>
    </row>
    <row r="500" spans="1:13" s="73" customFormat="1" ht="12" outlineLevel="2">
      <c r="A500" s="68">
        <v>62</v>
      </c>
      <c r="B500" s="68" t="s">
        <v>1294</v>
      </c>
      <c r="C500" s="68" t="s">
        <v>2086</v>
      </c>
      <c r="D500" s="93" t="s">
        <v>2451</v>
      </c>
      <c r="E500" s="63">
        <f t="shared" si="100"/>
        <v>1426</v>
      </c>
      <c r="F500" s="76">
        <v>1426</v>
      </c>
      <c r="G500" s="78">
        <v>0</v>
      </c>
      <c r="H500" s="78"/>
      <c r="I500" s="78">
        <v>0</v>
      </c>
      <c r="J500" s="78"/>
      <c r="K500" s="78">
        <v>0</v>
      </c>
      <c r="L500" s="78"/>
      <c r="M500" s="77"/>
    </row>
    <row r="501" spans="1:13" s="73" customFormat="1" ht="12" outlineLevel="2">
      <c r="A501" s="68">
        <v>62</v>
      </c>
      <c r="B501" s="68" t="s">
        <v>1294</v>
      </c>
      <c r="C501" s="68" t="s">
        <v>2084</v>
      </c>
      <c r="D501" s="70" t="s">
        <v>2088</v>
      </c>
      <c r="E501" s="63">
        <f t="shared" si="100"/>
        <v>73</v>
      </c>
      <c r="F501" s="63">
        <v>57</v>
      </c>
      <c r="G501" s="78">
        <v>16</v>
      </c>
      <c r="H501" s="78"/>
      <c r="I501" s="78"/>
      <c r="J501" s="78"/>
      <c r="K501" s="78"/>
      <c r="L501" s="78"/>
      <c r="M501" s="77"/>
    </row>
    <row r="502" spans="1:13" s="73" customFormat="1" ht="12" outlineLevel="2">
      <c r="A502" s="68">
        <v>62</v>
      </c>
      <c r="B502" s="68" t="s">
        <v>1294</v>
      </c>
      <c r="C502" s="68" t="s">
        <v>2086</v>
      </c>
      <c r="D502" s="93" t="s">
        <v>2452</v>
      </c>
      <c r="E502" s="63">
        <f t="shared" si="100"/>
        <v>3303</v>
      </c>
      <c r="F502" s="76">
        <v>3303</v>
      </c>
      <c r="G502" s="78"/>
      <c r="H502" s="78"/>
      <c r="I502" s="78"/>
      <c r="J502" s="78"/>
      <c r="K502" s="78"/>
      <c r="L502" s="78"/>
      <c r="M502" s="77"/>
    </row>
    <row r="503" spans="1:13" s="73" customFormat="1" ht="12" outlineLevel="2">
      <c r="A503" s="68">
        <v>62</v>
      </c>
      <c r="B503" s="64" t="s">
        <v>1294</v>
      </c>
      <c r="C503" s="68" t="s">
        <v>2086</v>
      </c>
      <c r="D503" s="74" t="s">
        <v>2453</v>
      </c>
      <c r="E503" s="63">
        <f t="shared" si="100"/>
        <v>450</v>
      </c>
      <c r="F503" s="71">
        <v>450</v>
      </c>
      <c r="G503" s="71">
        <v>0</v>
      </c>
      <c r="H503" s="71"/>
      <c r="I503" s="71">
        <v>0</v>
      </c>
      <c r="J503" s="71"/>
      <c r="K503" s="71">
        <v>0</v>
      </c>
      <c r="L503" s="71"/>
      <c r="M503" s="72"/>
    </row>
    <row r="504" spans="1:13" s="73" customFormat="1" ht="12" outlineLevel="2">
      <c r="A504" s="68">
        <v>62</v>
      </c>
      <c r="B504" s="64" t="s">
        <v>1294</v>
      </c>
      <c r="C504" s="68" t="s">
        <v>2086</v>
      </c>
      <c r="D504" s="74" t="s">
        <v>2454</v>
      </c>
      <c r="E504" s="63">
        <f t="shared" si="100"/>
        <v>60</v>
      </c>
      <c r="F504" s="71">
        <v>60</v>
      </c>
      <c r="G504" s="71">
        <v>0</v>
      </c>
      <c r="H504" s="71"/>
      <c r="I504" s="71">
        <v>0</v>
      </c>
      <c r="J504" s="71"/>
      <c r="K504" s="71">
        <v>0</v>
      </c>
      <c r="L504" s="71"/>
      <c r="M504" s="72"/>
    </row>
    <row r="505" spans="1:13" s="73" customFormat="1" ht="12" outlineLevel="2">
      <c r="A505" s="68">
        <v>62</v>
      </c>
      <c r="B505" s="64" t="s">
        <v>1294</v>
      </c>
      <c r="C505" s="68" t="s">
        <v>2086</v>
      </c>
      <c r="D505" s="74" t="s">
        <v>2455</v>
      </c>
      <c r="E505" s="63">
        <f t="shared" si="100"/>
        <v>350</v>
      </c>
      <c r="F505" s="71">
        <v>350</v>
      </c>
      <c r="G505" s="71">
        <v>0</v>
      </c>
      <c r="H505" s="71"/>
      <c r="I505" s="71">
        <v>0</v>
      </c>
      <c r="J505" s="71"/>
      <c r="K505" s="71">
        <v>0</v>
      </c>
      <c r="L505" s="71"/>
      <c r="M505" s="72"/>
    </row>
    <row r="506" spans="1:13" s="73" customFormat="1" ht="12" outlineLevel="2">
      <c r="A506" s="68">
        <v>62</v>
      </c>
      <c r="B506" s="68" t="s">
        <v>1294</v>
      </c>
      <c r="C506" s="68" t="s">
        <v>2086</v>
      </c>
      <c r="D506" s="85" t="s">
        <v>2456</v>
      </c>
      <c r="E506" s="63">
        <f t="shared" si="100"/>
        <v>86</v>
      </c>
      <c r="F506" s="71">
        <v>86</v>
      </c>
      <c r="G506" s="78">
        <v>0</v>
      </c>
      <c r="H506" s="78"/>
      <c r="I506" s="78">
        <v>0</v>
      </c>
      <c r="J506" s="78"/>
      <c r="K506" s="78">
        <v>0</v>
      </c>
      <c r="L506" s="78"/>
      <c r="M506" s="77"/>
    </row>
    <row r="507" spans="1:13" s="73" customFormat="1" ht="12" outlineLevel="2">
      <c r="A507" s="68">
        <v>62</v>
      </c>
      <c r="B507" s="68" t="s">
        <v>1294</v>
      </c>
      <c r="C507" s="68" t="s">
        <v>2085</v>
      </c>
      <c r="D507" s="85" t="s">
        <v>2457</v>
      </c>
      <c r="E507" s="63">
        <f t="shared" si="100"/>
        <v>5</v>
      </c>
      <c r="F507" s="71">
        <v>5</v>
      </c>
      <c r="G507" s="71">
        <v>0</v>
      </c>
      <c r="H507" s="71"/>
      <c r="I507" s="71">
        <v>0</v>
      </c>
      <c r="J507" s="71"/>
      <c r="K507" s="71">
        <v>5</v>
      </c>
      <c r="L507" s="71"/>
      <c r="M507" s="72"/>
    </row>
    <row r="508" spans="1:13" s="73" customFormat="1" ht="12" outlineLevel="2">
      <c r="A508" s="68">
        <v>62</v>
      </c>
      <c r="B508" s="68" t="s">
        <v>1294</v>
      </c>
      <c r="C508" s="68" t="s">
        <v>2085</v>
      </c>
      <c r="D508" s="93" t="s">
        <v>2458</v>
      </c>
      <c r="E508" s="63">
        <f t="shared" si="100"/>
        <v>12</v>
      </c>
      <c r="F508" s="76">
        <v>12</v>
      </c>
      <c r="G508" s="78">
        <v>0</v>
      </c>
      <c r="H508" s="78"/>
      <c r="I508" s="78">
        <v>0</v>
      </c>
      <c r="J508" s="78"/>
      <c r="K508" s="78">
        <v>12</v>
      </c>
      <c r="L508" s="78"/>
      <c r="M508" s="77"/>
    </row>
    <row r="509" spans="1:13" s="73" customFormat="1" ht="12" outlineLevel="2">
      <c r="A509" s="68">
        <v>62</v>
      </c>
      <c r="B509" s="68" t="s">
        <v>1294</v>
      </c>
      <c r="C509" s="68" t="s">
        <v>2085</v>
      </c>
      <c r="D509" s="93" t="s">
        <v>2459</v>
      </c>
      <c r="E509" s="63">
        <f t="shared" si="100"/>
        <v>10</v>
      </c>
      <c r="F509" s="76">
        <v>10</v>
      </c>
      <c r="G509" s="78">
        <v>0</v>
      </c>
      <c r="H509" s="78"/>
      <c r="I509" s="78">
        <v>0</v>
      </c>
      <c r="J509" s="78"/>
      <c r="K509" s="78">
        <v>10</v>
      </c>
      <c r="L509" s="78"/>
      <c r="M509" s="77"/>
    </row>
    <row r="510" spans="1:13" s="73" customFormat="1" ht="12" outlineLevel="2">
      <c r="A510" s="68">
        <v>62</v>
      </c>
      <c r="B510" s="68" t="s">
        <v>1294</v>
      </c>
      <c r="C510" s="68" t="s">
        <v>2085</v>
      </c>
      <c r="D510" s="93" t="s">
        <v>2460</v>
      </c>
      <c r="E510" s="63">
        <f t="shared" si="100"/>
        <v>5</v>
      </c>
      <c r="F510" s="76">
        <v>5</v>
      </c>
      <c r="G510" s="78">
        <v>0</v>
      </c>
      <c r="H510" s="78"/>
      <c r="I510" s="78">
        <v>0</v>
      </c>
      <c r="J510" s="78"/>
      <c r="K510" s="78">
        <v>5</v>
      </c>
      <c r="L510" s="78"/>
      <c r="M510" s="77"/>
    </row>
    <row r="511" spans="1:13" s="73" customFormat="1" ht="12" outlineLevel="2">
      <c r="A511" s="68">
        <v>62</v>
      </c>
      <c r="B511" s="68" t="s">
        <v>1294</v>
      </c>
      <c r="C511" s="68" t="s">
        <v>2085</v>
      </c>
      <c r="D511" s="93" t="s">
        <v>2461</v>
      </c>
      <c r="E511" s="63">
        <f t="shared" si="100"/>
        <v>8</v>
      </c>
      <c r="F511" s="76">
        <v>8</v>
      </c>
      <c r="G511" s="78">
        <v>0</v>
      </c>
      <c r="H511" s="78"/>
      <c r="I511" s="78">
        <v>0</v>
      </c>
      <c r="J511" s="78"/>
      <c r="K511" s="78">
        <v>8</v>
      </c>
      <c r="L511" s="78"/>
      <c r="M511" s="77"/>
    </row>
    <row r="512" spans="1:13" s="73" customFormat="1" ht="12" outlineLevel="2">
      <c r="A512" s="68">
        <v>62</v>
      </c>
      <c r="B512" s="68" t="s">
        <v>1294</v>
      </c>
      <c r="C512" s="68" t="s">
        <v>2085</v>
      </c>
      <c r="D512" s="93" t="s">
        <v>2462</v>
      </c>
      <c r="E512" s="63">
        <f t="shared" si="100"/>
        <v>5</v>
      </c>
      <c r="F512" s="76">
        <v>5</v>
      </c>
      <c r="G512" s="78">
        <v>0</v>
      </c>
      <c r="H512" s="78"/>
      <c r="I512" s="78">
        <v>0</v>
      </c>
      <c r="J512" s="78"/>
      <c r="K512" s="78">
        <v>5</v>
      </c>
      <c r="L512" s="78"/>
      <c r="M512" s="77"/>
    </row>
    <row r="513" spans="1:13" s="73" customFormat="1" ht="12" outlineLevel="1">
      <c r="A513" s="68"/>
      <c r="B513" s="69" t="s">
        <v>1112</v>
      </c>
      <c r="C513" s="68"/>
      <c r="D513" s="70"/>
      <c r="E513" s="63">
        <f aca="true" t="shared" si="101" ref="E513:K513">SUBTOTAL(9,E514:E516)</f>
        <v>30</v>
      </c>
      <c r="F513" s="63">
        <f t="shared" si="101"/>
        <v>30</v>
      </c>
      <c r="G513" s="71">
        <f t="shared" si="101"/>
        <v>0</v>
      </c>
      <c r="H513" s="71">
        <f t="shared" si="101"/>
        <v>0</v>
      </c>
      <c r="I513" s="71">
        <f t="shared" si="101"/>
        <v>0</v>
      </c>
      <c r="J513" s="71">
        <f t="shared" si="101"/>
        <v>0</v>
      </c>
      <c r="K513" s="71">
        <f t="shared" si="101"/>
        <v>10</v>
      </c>
      <c r="L513" s="71"/>
      <c r="M513" s="72"/>
    </row>
    <row r="514" spans="1:13" s="73" customFormat="1" ht="12" outlineLevel="2">
      <c r="A514" s="68">
        <v>63</v>
      </c>
      <c r="B514" s="64" t="s">
        <v>1295</v>
      </c>
      <c r="C514" s="68" t="s">
        <v>2084</v>
      </c>
      <c r="D514" s="70" t="s">
        <v>2463</v>
      </c>
      <c r="E514" s="63">
        <f>SUM(F514:J514)</f>
        <v>10</v>
      </c>
      <c r="F514" s="63">
        <v>10</v>
      </c>
      <c r="G514" s="71"/>
      <c r="H514" s="71"/>
      <c r="I514" s="71"/>
      <c r="J514" s="71"/>
      <c r="K514" s="71"/>
      <c r="L514" s="71"/>
      <c r="M514" s="72"/>
    </row>
    <row r="515" spans="1:13" s="73" customFormat="1" ht="12" outlineLevel="2">
      <c r="A515" s="68">
        <v>63</v>
      </c>
      <c r="B515" s="64" t="s">
        <v>1295</v>
      </c>
      <c r="C515" s="68" t="s">
        <v>2085</v>
      </c>
      <c r="D515" s="94" t="s">
        <v>2464</v>
      </c>
      <c r="E515" s="63">
        <f>SUM(F515:J515)</f>
        <v>10</v>
      </c>
      <c r="F515" s="71">
        <v>10</v>
      </c>
      <c r="G515" s="71">
        <v>0</v>
      </c>
      <c r="H515" s="71"/>
      <c r="I515" s="71">
        <v>0</v>
      </c>
      <c r="J515" s="71"/>
      <c r="K515" s="71">
        <v>10</v>
      </c>
      <c r="L515" s="71"/>
      <c r="M515" s="72"/>
    </row>
    <row r="516" spans="1:13" s="73" customFormat="1" ht="12" outlineLevel="2">
      <c r="A516" s="68">
        <v>63</v>
      </c>
      <c r="B516" s="64" t="s">
        <v>1295</v>
      </c>
      <c r="C516" s="68" t="s">
        <v>2085</v>
      </c>
      <c r="D516" s="94" t="s">
        <v>2465</v>
      </c>
      <c r="E516" s="63">
        <f>SUM(F516:J516)</f>
        <v>10</v>
      </c>
      <c r="F516" s="71">
        <v>10</v>
      </c>
      <c r="G516" s="71">
        <v>0</v>
      </c>
      <c r="H516" s="71"/>
      <c r="I516" s="71">
        <v>0</v>
      </c>
      <c r="J516" s="71"/>
      <c r="K516" s="71">
        <v>0</v>
      </c>
      <c r="L516" s="71"/>
      <c r="M516" s="72"/>
    </row>
    <row r="517" spans="1:13" s="73" customFormat="1" ht="12" outlineLevel="1">
      <c r="A517" s="64"/>
      <c r="B517" s="84" t="s">
        <v>1117</v>
      </c>
      <c r="C517" s="64"/>
      <c r="D517" s="70"/>
      <c r="E517" s="63">
        <f aca="true" t="shared" si="102" ref="E517:K517">SUBTOTAL(9,E518:E520)</f>
        <v>263</v>
      </c>
      <c r="F517" s="63">
        <f t="shared" si="102"/>
        <v>263</v>
      </c>
      <c r="G517" s="71">
        <f t="shared" si="102"/>
        <v>0</v>
      </c>
      <c r="H517" s="71">
        <f t="shared" si="102"/>
        <v>0</v>
      </c>
      <c r="I517" s="71">
        <f t="shared" si="102"/>
        <v>0</v>
      </c>
      <c r="J517" s="71">
        <f t="shared" si="102"/>
        <v>0</v>
      </c>
      <c r="K517" s="71">
        <f t="shared" si="102"/>
        <v>0</v>
      </c>
      <c r="L517" s="71"/>
      <c r="M517" s="72"/>
    </row>
    <row r="518" spans="1:13" s="73" customFormat="1" ht="12" outlineLevel="2">
      <c r="A518" s="64">
        <v>64</v>
      </c>
      <c r="B518" s="68" t="s">
        <v>1296</v>
      </c>
      <c r="C518" s="64" t="s">
        <v>2086</v>
      </c>
      <c r="D518" s="70" t="s">
        <v>2087</v>
      </c>
      <c r="E518" s="63">
        <f>SUM(F518:J518)</f>
        <v>168</v>
      </c>
      <c r="F518" s="63">
        <v>168</v>
      </c>
      <c r="G518" s="71"/>
      <c r="H518" s="71"/>
      <c r="I518" s="71"/>
      <c r="J518" s="71"/>
      <c r="K518" s="71"/>
      <c r="L518" s="71"/>
      <c r="M518" s="72"/>
    </row>
    <row r="519" spans="1:13" s="73" customFormat="1" ht="12" outlineLevel="2">
      <c r="A519" s="64">
        <v>64</v>
      </c>
      <c r="B519" s="68" t="s">
        <v>1296</v>
      </c>
      <c r="C519" s="68" t="s">
        <v>2084</v>
      </c>
      <c r="D519" s="70" t="s">
        <v>2088</v>
      </c>
      <c r="E519" s="63">
        <f>SUM(F519:J519)</f>
        <v>10</v>
      </c>
      <c r="F519" s="63">
        <v>10</v>
      </c>
      <c r="G519" s="71"/>
      <c r="H519" s="71"/>
      <c r="I519" s="71"/>
      <c r="J519" s="71"/>
      <c r="K519" s="71"/>
      <c r="L519" s="71"/>
      <c r="M519" s="72"/>
    </row>
    <row r="520" spans="1:13" ht="12" outlineLevel="2">
      <c r="A520" s="64">
        <v>64</v>
      </c>
      <c r="B520" s="68" t="s">
        <v>1296</v>
      </c>
      <c r="C520" s="68" t="s">
        <v>2085</v>
      </c>
      <c r="D520" s="86" t="s">
        <v>2466</v>
      </c>
      <c r="E520" s="63">
        <f>SUM(F520:J520)</f>
        <v>85</v>
      </c>
      <c r="F520" s="76">
        <v>85</v>
      </c>
      <c r="G520" s="78">
        <v>0</v>
      </c>
      <c r="H520" s="78"/>
      <c r="I520" s="78">
        <v>0</v>
      </c>
      <c r="J520" s="78"/>
      <c r="K520" s="78">
        <v>0</v>
      </c>
      <c r="L520" s="78"/>
      <c r="M520" s="77"/>
    </row>
    <row r="521" spans="1:13" s="73" customFormat="1" ht="12" outlineLevel="1">
      <c r="A521" s="68"/>
      <c r="B521" s="69" t="s">
        <v>1120</v>
      </c>
      <c r="C521" s="68"/>
      <c r="D521" s="74"/>
      <c r="E521" s="63">
        <f aca="true" t="shared" si="103" ref="E521:K521">SUBTOTAL(9,E522:E522)</f>
        <v>20</v>
      </c>
      <c r="F521" s="71">
        <f t="shared" si="103"/>
        <v>20</v>
      </c>
      <c r="G521" s="71">
        <f t="shared" si="103"/>
        <v>0</v>
      </c>
      <c r="H521" s="71">
        <f t="shared" si="103"/>
        <v>0</v>
      </c>
      <c r="I521" s="71">
        <f t="shared" si="103"/>
        <v>0</v>
      </c>
      <c r="J521" s="71">
        <f t="shared" si="103"/>
        <v>0</v>
      </c>
      <c r="K521" s="71">
        <f t="shared" si="103"/>
        <v>20</v>
      </c>
      <c r="L521" s="71"/>
      <c r="M521" s="72"/>
    </row>
    <row r="522" spans="1:13" s="73" customFormat="1" ht="12" outlineLevel="2">
      <c r="A522" s="68">
        <v>65</v>
      </c>
      <c r="B522" s="64" t="s">
        <v>1297</v>
      </c>
      <c r="C522" s="68" t="s">
        <v>2085</v>
      </c>
      <c r="D522" s="74" t="s">
        <v>2467</v>
      </c>
      <c r="E522" s="63">
        <f>SUM(F522:J522)</f>
        <v>20</v>
      </c>
      <c r="F522" s="71">
        <v>20</v>
      </c>
      <c r="G522" s="71">
        <v>0</v>
      </c>
      <c r="H522" s="71"/>
      <c r="I522" s="71">
        <v>0</v>
      </c>
      <c r="J522" s="71"/>
      <c r="K522" s="71">
        <v>20</v>
      </c>
      <c r="L522" s="71"/>
      <c r="M522" s="72"/>
    </row>
    <row r="523" spans="1:13" s="73" customFormat="1" ht="12" outlineLevel="1">
      <c r="A523" s="68"/>
      <c r="B523" s="69" t="s">
        <v>1123</v>
      </c>
      <c r="C523" s="64"/>
      <c r="D523" s="74"/>
      <c r="E523" s="63">
        <f aca="true" t="shared" si="104" ref="E523:K523">SUBTOTAL(9,E524:E525)</f>
        <v>500</v>
      </c>
      <c r="F523" s="71">
        <f t="shared" si="104"/>
        <v>500</v>
      </c>
      <c r="G523" s="71">
        <f t="shared" si="104"/>
        <v>0</v>
      </c>
      <c r="H523" s="71">
        <f t="shared" si="104"/>
        <v>0</v>
      </c>
      <c r="I523" s="71">
        <f t="shared" si="104"/>
        <v>0</v>
      </c>
      <c r="J523" s="71">
        <f t="shared" si="104"/>
        <v>0</v>
      </c>
      <c r="K523" s="71">
        <f t="shared" si="104"/>
        <v>383</v>
      </c>
      <c r="L523" s="71"/>
      <c r="M523" s="72"/>
    </row>
    <row r="524" spans="1:13" s="73" customFormat="1" ht="12" outlineLevel="2">
      <c r="A524" s="68">
        <v>66</v>
      </c>
      <c r="B524" s="64" t="s">
        <v>1298</v>
      </c>
      <c r="C524" s="64" t="s">
        <v>2086</v>
      </c>
      <c r="D524" s="74" t="s">
        <v>2468</v>
      </c>
      <c r="E524" s="63">
        <f>SUM(F524:J524)</f>
        <v>350</v>
      </c>
      <c r="F524" s="71">
        <v>350</v>
      </c>
      <c r="G524" s="71">
        <v>0</v>
      </c>
      <c r="H524" s="71"/>
      <c r="I524" s="71">
        <v>0</v>
      </c>
      <c r="J524" s="71"/>
      <c r="K524" s="71">
        <v>230</v>
      </c>
      <c r="L524" s="71"/>
      <c r="M524" s="72"/>
    </row>
    <row r="525" spans="1:13" s="73" customFormat="1" ht="12" outlineLevel="2">
      <c r="A525" s="68">
        <v>66</v>
      </c>
      <c r="B525" s="64" t="s">
        <v>1298</v>
      </c>
      <c r="C525" s="64" t="s">
        <v>2085</v>
      </c>
      <c r="D525" s="74" t="s">
        <v>2469</v>
      </c>
      <c r="E525" s="63">
        <f>SUM(F525:J525)</f>
        <v>150</v>
      </c>
      <c r="F525" s="71">
        <v>150</v>
      </c>
      <c r="G525" s="71">
        <v>0</v>
      </c>
      <c r="H525" s="71"/>
      <c r="I525" s="71">
        <v>0</v>
      </c>
      <c r="J525" s="71"/>
      <c r="K525" s="71">
        <v>153</v>
      </c>
      <c r="L525" s="71"/>
      <c r="M525" s="72"/>
    </row>
    <row r="526" spans="1:13" s="73" customFormat="1" ht="12" outlineLevel="1">
      <c r="A526" s="68"/>
      <c r="B526" s="84" t="s">
        <v>1127</v>
      </c>
      <c r="C526" s="68"/>
      <c r="D526" s="70"/>
      <c r="E526" s="63">
        <f aca="true" t="shared" si="105" ref="E526:K526">SUBTOTAL(9,E527:E554)</f>
        <v>5062</v>
      </c>
      <c r="F526" s="63">
        <f t="shared" si="105"/>
        <v>4905</v>
      </c>
      <c r="G526" s="78">
        <f t="shared" si="105"/>
        <v>157</v>
      </c>
      <c r="H526" s="78">
        <f t="shared" si="105"/>
        <v>0</v>
      </c>
      <c r="I526" s="78">
        <f t="shared" si="105"/>
        <v>0</v>
      </c>
      <c r="J526" s="78">
        <f t="shared" si="105"/>
        <v>0</v>
      </c>
      <c r="K526" s="78">
        <f t="shared" si="105"/>
        <v>3538</v>
      </c>
      <c r="L526" s="78"/>
      <c r="M526" s="77"/>
    </row>
    <row r="527" spans="1:13" s="73" customFormat="1" ht="12" outlineLevel="2">
      <c r="A527" s="68">
        <v>67</v>
      </c>
      <c r="B527" s="68" t="s">
        <v>1299</v>
      </c>
      <c r="C527" s="68" t="s">
        <v>2086</v>
      </c>
      <c r="D527" s="70" t="s">
        <v>2087</v>
      </c>
      <c r="E527" s="63">
        <f aca="true" t="shared" si="106" ref="E527:E554">SUM(F527:J527)</f>
        <v>1153</v>
      </c>
      <c r="F527" s="63">
        <v>1153</v>
      </c>
      <c r="G527" s="78"/>
      <c r="H527" s="78"/>
      <c r="I527" s="78"/>
      <c r="J527" s="78"/>
      <c r="K527" s="78"/>
      <c r="L527" s="78"/>
      <c r="M527" s="77"/>
    </row>
    <row r="528" spans="1:13" s="73" customFormat="1" ht="12" outlineLevel="2">
      <c r="A528" s="68">
        <v>67</v>
      </c>
      <c r="B528" s="68" t="s">
        <v>1299</v>
      </c>
      <c r="C528" s="68" t="s">
        <v>2084</v>
      </c>
      <c r="D528" s="70" t="s">
        <v>2088</v>
      </c>
      <c r="E528" s="63">
        <f t="shared" si="106"/>
        <v>169</v>
      </c>
      <c r="F528" s="63">
        <v>97</v>
      </c>
      <c r="G528" s="78">
        <v>72</v>
      </c>
      <c r="H528" s="78"/>
      <c r="I528" s="78"/>
      <c r="J528" s="78"/>
      <c r="K528" s="78"/>
      <c r="L528" s="78"/>
      <c r="M528" s="77"/>
    </row>
    <row r="529" spans="1:13" s="73" customFormat="1" ht="12" outlineLevel="2">
      <c r="A529" s="68">
        <v>67</v>
      </c>
      <c r="B529" s="68" t="s">
        <v>1299</v>
      </c>
      <c r="C529" s="68" t="s">
        <v>2086</v>
      </c>
      <c r="D529" s="88" t="s">
        <v>2190</v>
      </c>
      <c r="E529" s="63">
        <f t="shared" si="106"/>
        <v>85</v>
      </c>
      <c r="F529" s="78"/>
      <c r="G529" s="78">
        <v>85</v>
      </c>
      <c r="H529" s="78"/>
      <c r="I529" s="78">
        <v>0</v>
      </c>
      <c r="J529" s="78"/>
      <c r="K529" s="78">
        <v>0</v>
      </c>
      <c r="L529" s="78"/>
      <c r="M529" s="77"/>
    </row>
    <row r="530" spans="1:13" s="73" customFormat="1" ht="12" outlineLevel="2">
      <c r="A530" s="68">
        <v>67</v>
      </c>
      <c r="B530" s="68" t="s">
        <v>1299</v>
      </c>
      <c r="C530" s="68" t="s">
        <v>2086</v>
      </c>
      <c r="D530" s="93" t="s">
        <v>2470</v>
      </c>
      <c r="E530" s="63">
        <f t="shared" si="106"/>
        <v>17</v>
      </c>
      <c r="F530" s="95">
        <v>17</v>
      </c>
      <c r="G530" s="78">
        <v>0</v>
      </c>
      <c r="H530" s="78"/>
      <c r="I530" s="78">
        <v>0</v>
      </c>
      <c r="J530" s="78"/>
      <c r="K530" s="78">
        <v>17</v>
      </c>
      <c r="L530" s="78"/>
      <c r="M530" s="72" t="s">
        <v>2471</v>
      </c>
    </row>
    <row r="531" spans="1:13" s="73" customFormat="1" ht="12" outlineLevel="2">
      <c r="A531" s="68">
        <v>67</v>
      </c>
      <c r="B531" s="68" t="s">
        <v>1299</v>
      </c>
      <c r="C531" s="68" t="s">
        <v>2086</v>
      </c>
      <c r="D531" s="93" t="s">
        <v>2472</v>
      </c>
      <c r="E531" s="63">
        <f t="shared" si="106"/>
        <v>35</v>
      </c>
      <c r="F531" s="95">
        <v>35</v>
      </c>
      <c r="G531" s="78">
        <v>0</v>
      </c>
      <c r="H531" s="78"/>
      <c r="I531" s="78">
        <v>0</v>
      </c>
      <c r="J531" s="78"/>
      <c r="K531" s="78">
        <v>35</v>
      </c>
      <c r="L531" s="78"/>
      <c r="M531" s="72" t="s">
        <v>2473</v>
      </c>
    </row>
    <row r="532" spans="1:13" s="73" customFormat="1" ht="12" outlineLevel="2">
      <c r="A532" s="68">
        <v>67</v>
      </c>
      <c r="B532" s="68" t="s">
        <v>1299</v>
      </c>
      <c r="C532" s="68" t="s">
        <v>2086</v>
      </c>
      <c r="D532" s="93" t="s">
        <v>2474</v>
      </c>
      <c r="E532" s="63">
        <f t="shared" si="106"/>
        <v>10</v>
      </c>
      <c r="F532" s="95">
        <v>10</v>
      </c>
      <c r="G532" s="78">
        <v>0</v>
      </c>
      <c r="H532" s="78"/>
      <c r="I532" s="78">
        <v>0</v>
      </c>
      <c r="J532" s="78"/>
      <c r="K532" s="78">
        <v>10</v>
      </c>
      <c r="L532" s="78"/>
      <c r="M532" s="80"/>
    </row>
    <row r="533" spans="1:13" s="73" customFormat="1" ht="12" outlineLevel="2">
      <c r="A533" s="68">
        <v>67</v>
      </c>
      <c r="B533" s="68" t="s">
        <v>1299</v>
      </c>
      <c r="C533" s="68" t="s">
        <v>2086</v>
      </c>
      <c r="D533" s="93" t="s">
        <v>2475</v>
      </c>
      <c r="E533" s="63">
        <f t="shared" si="106"/>
        <v>42</v>
      </c>
      <c r="F533" s="95">
        <v>42</v>
      </c>
      <c r="G533" s="78">
        <v>0</v>
      </c>
      <c r="H533" s="78"/>
      <c r="I533" s="78">
        <v>0</v>
      </c>
      <c r="J533" s="78"/>
      <c r="K533" s="78">
        <v>36</v>
      </c>
      <c r="L533" s="78"/>
      <c r="M533" s="80"/>
    </row>
    <row r="534" spans="1:13" s="73" customFormat="1" ht="12" outlineLevel="2">
      <c r="A534" s="68">
        <v>67</v>
      </c>
      <c r="B534" s="68" t="s">
        <v>1299</v>
      </c>
      <c r="C534" s="68" t="s">
        <v>2086</v>
      </c>
      <c r="D534" s="93" t="s">
        <v>2476</v>
      </c>
      <c r="E534" s="63">
        <f t="shared" si="106"/>
        <v>88</v>
      </c>
      <c r="F534" s="95">
        <v>88</v>
      </c>
      <c r="G534" s="78">
        <v>0</v>
      </c>
      <c r="H534" s="78"/>
      <c r="I534" s="78">
        <v>0</v>
      </c>
      <c r="J534" s="78"/>
      <c r="K534" s="78">
        <v>76</v>
      </c>
      <c r="L534" s="78"/>
      <c r="M534" s="80"/>
    </row>
    <row r="535" spans="1:13" s="73" customFormat="1" ht="12" outlineLevel="2">
      <c r="A535" s="68">
        <v>67</v>
      </c>
      <c r="B535" s="68" t="s">
        <v>1299</v>
      </c>
      <c r="C535" s="68" t="s">
        <v>2086</v>
      </c>
      <c r="D535" s="93" t="s">
        <v>2477</v>
      </c>
      <c r="E535" s="63">
        <f t="shared" si="106"/>
        <v>15</v>
      </c>
      <c r="F535" s="95">
        <v>15</v>
      </c>
      <c r="G535" s="78">
        <v>0</v>
      </c>
      <c r="H535" s="78"/>
      <c r="I535" s="78">
        <v>0</v>
      </c>
      <c r="J535" s="78"/>
      <c r="K535" s="78">
        <v>15</v>
      </c>
      <c r="L535" s="78"/>
      <c r="M535" s="80"/>
    </row>
    <row r="536" spans="1:13" s="73" customFormat="1" ht="12" outlineLevel="2">
      <c r="A536" s="68">
        <v>67</v>
      </c>
      <c r="B536" s="68" t="s">
        <v>1299</v>
      </c>
      <c r="C536" s="68" t="s">
        <v>2086</v>
      </c>
      <c r="D536" s="93" t="s">
        <v>2478</v>
      </c>
      <c r="E536" s="63">
        <f t="shared" si="106"/>
        <v>20</v>
      </c>
      <c r="F536" s="95">
        <v>20</v>
      </c>
      <c r="G536" s="78">
        <v>0</v>
      </c>
      <c r="H536" s="78"/>
      <c r="I536" s="78">
        <v>0</v>
      </c>
      <c r="J536" s="78"/>
      <c r="K536" s="78">
        <v>20</v>
      </c>
      <c r="L536" s="78"/>
      <c r="M536" s="80" t="s">
        <v>2479</v>
      </c>
    </row>
    <row r="537" spans="1:13" s="73" customFormat="1" ht="12" outlineLevel="2">
      <c r="A537" s="68">
        <v>67</v>
      </c>
      <c r="B537" s="68" t="s">
        <v>1299</v>
      </c>
      <c r="C537" s="68" t="s">
        <v>2086</v>
      </c>
      <c r="D537" s="93" t="s">
        <v>2480</v>
      </c>
      <c r="E537" s="63">
        <f t="shared" si="106"/>
        <v>14</v>
      </c>
      <c r="F537" s="95">
        <v>14</v>
      </c>
      <c r="G537" s="78">
        <v>0</v>
      </c>
      <c r="H537" s="78"/>
      <c r="I537" s="78">
        <v>0</v>
      </c>
      <c r="J537" s="78"/>
      <c r="K537" s="78">
        <v>14</v>
      </c>
      <c r="L537" s="78"/>
      <c r="M537" s="80"/>
    </row>
    <row r="538" spans="1:13" s="73" customFormat="1" ht="12" outlineLevel="2">
      <c r="A538" s="68">
        <v>67</v>
      </c>
      <c r="B538" s="68" t="s">
        <v>1299</v>
      </c>
      <c r="C538" s="68" t="s">
        <v>2086</v>
      </c>
      <c r="D538" s="93" t="s">
        <v>2481</v>
      </c>
      <c r="E538" s="63">
        <f t="shared" si="106"/>
        <v>22</v>
      </c>
      <c r="F538" s="95">
        <v>22</v>
      </c>
      <c r="G538" s="78">
        <v>0</v>
      </c>
      <c r="H538" s="78"/>
      <c r="I538" s="78">
        <v>0</v>
      </c>
      <c r="J538" s="78"/>
      <c r="K538" s="78">
        <v>22</v>
      </c>
      <c r="L538" s="78"/>
      <c r="M538" s="80" t="s">
        <v>2482</v>
      </c>
    </row>
    <row r="539" spans="1:13" s="73" customFormat="1" ht="12" outlineLevel="2">
      <c r="A539" s="68">
        <v>67</v>
      </c>
      <c r="B539" s="68" t="s">
        <v>1299</v>
      </c>
      <c r="C539" s="68" t="s">
        <v>2086</v>
      </c>
      <c r="D539" s="93" t="s">
        <v>2483</v>
      </c>
      <c r="E539" s="63">
        <f t="shared" si="106"/>
        <v>25</v>
      </c>
      <c r="F539" s="95">
        <v>25</v>
      </c>
      <c r="G539" s="78">
        <v>0</v>
      </c>
      <c r="H539" s="78"/>
      <c r="I539" s="78">
        <v>0</v>
      </c>
      <c r="J539" s="78"/>
      <c r="K539" s="78">
        <v>25</v>
      </c>
      <c r="L539" s="78"/>
      <c r="M539" s="72"/>
    </row>
    <row r="540" spans="1:13" s="73" customFormat="1" ht="12" outlineLevel="2">
      <c r="A540" s="68">
        <v>67</v>
      </c>
      <c r="B540" s="68" t="s">
        <v>1299</v>
      </c>
      <c r="C540" s="68" t="s">
        <v>2086</v>
      </c>
      <c r="D540" s="93" t="s">
        <v>2484</v>
      </c>
      <c r="E540" s="63">
        <f t="shared" si="106"/>
        <v>13</v>
      </c>
      <c r="F540" s="95">
        <v>13</v>
      </c>
      <c r="G540" s="78">
        <v>0</v>
      </c>
      <c r="H540" s="78"/>
      <c r="I540" s="78">
        <v>0</v>
      </c>
      <c r="J540" s="78"/>
      <c r="K540" s="78">
        <v>13</v>
      </c>
      <c r="L540" s="78"/>
      <c r="M540" s="72"/>
    </row>
    <row r="541" spans="1:13" s="73" customFormat="1" ht="12" outlineLevel="2">
      <c r="A541" s="68">
        <v>67</v>
      </c>
      <c r="B541" s="68" t="s">
        <v>1299</v>
      </c>
      <c r="C541" s="68" t="s">
        <v>2086</v>
      </c>
      <c r="D541" s="93" t="s">
        <v>2485</v>
      </c>
      <c r="E541" s="63">
        <f t="shared" si="106"/>
        <v>35</v>
      </c>
      <c r="F541" s="95">
        <v>35</v>
      </c>
      <c r="G541" s="78">
        <v>0</v>
      </c>
      <c r="H541" s="78"/>
      <c r="I541" s="78">
        <v>0</v>
      </c>
      <c r="J541" s="78"/>
      <c r="K541" s="78">
        <v>35</v>
      </c>
      <c r="L541" s="78"/>
      <c r="M541" s="72"/>
    </row>
    <row r="542" spans="1:13" s="73" customFormat="1" ht="12" outlineLevel="2">
      <c r="A542" s="68">
        <v>67</v>
      </c>
      <c r="B542" s="68" t="s">
        <v>1299</v>
      </c>
      <c r="C542" s="68" t="s">
        <v>2085</v>
      </c>
      <c r="D542" s="93" t="s">
        <v>2486</v>
      </c>
      <c r="E542" s="63">
        <f t="shared" si="106"/>
        <v>284</v>
      </c>
      <c r="F542" s="95">
        <v>284</v>
      </c>
      <c r="G542" s="78">
        <v>0</v>
      </c>
      <c r="H542" s="78"/>
      <c r="I542" s="78">
        <v>0</v>
      </c>
      <c r="J542" s="78"/>
      <c r="K542" s="78">
        <v>284</v>
      </c>
      <c r="L542" s="78"/>
      <c r="M542" s="72" t="s">
        <v>2487</v>
      </c>
    </row>
    <row r="543" spans="1:13" s="73" customFormat="1" ht="12" outlineLevel="2">
      <c r="A543" s="68">
        <v>67</v>
      </c>
      <c r="B543" s="68" t="s">
        <v>1299</v>
      </c>
      <c r="C543" s="68" t="s">
        <v>2085</v>
      </c>
      <c r="D543" s="93" t="s">
        <v>2488</v>
      </c>
      <c r="E543" s="63">
        <f t="shared" si="106"/>
        <v>800</v>
      </c>
      <c r="F543" s="95">
        <v>800</v>
      </c>
      <c r="G543" s="78">
        <v>0</v>
      </c>
      <c r="H543" s="78"/>
      <c r="I543" s="78">
        <v>0</v>
      </c>
      <c r="J543" s="78"/>
      <c r="K543" s="78">
        <v>800</v>
      </c>
      <c r="L543" s="78"/>
      <c r="M543" s="72" t="s">
        <v>2489</v>
      </c>
    </row>
    <row r="544" spans="1:13" s="73" customFormat="1" ht="12" outlineLevel="2">
      <c r="A544" s="68">
        <v>67</v>
      </c>
      <c r="B544" s="68" t="s">
        <v>1299</v>
      </c>
      <c r="C544" s="68" t="s">
        <v>2085</v>
      </c>
      <c r="D544" s="93" t="s">
        <v>2490</v>
      </c>
      <c r="E544" s="63">
        <f t="shared" si="106"/>
        <v>1692</v>
      </c>
      <c r="F544" s="95">
        <v>1692</v>
      </c>
      <c r="G544" s="78">
        <v>0</v>
      </c>
      <c r="H544" s="78"/>
      <c r="I544" s="78">
        <v>0</v>
      </c>
      <c r="J544" s="78"/>
      <c r="K544" s="78">
        <v>1692</v>
      </c>
      <c r="L544" s="78"/>
      <c r="M544" s="72" t="s">
        <v>2491</v>
      </c>
    </row>
    <row r="545" spans="1:13" s="73" customFormat="1" ht="12" outlineLevel="2">
      <c r="A545" s="68">
        <v>67</v>
      </c>
      <c r="B545" s="68" t="s">
        <v>1299</v>
      </c>
      <c r="C545" s="68" t="s">
        <v>2086</v>
      </c>
      <c r="D545" s="93" t="s">
        <v>2492</v>
      </c>
      <c r="E545" s="63">
        <f t="shared" si="106"/>
        <v>32</v>
      </c>
      <c r="F545" s="95">
        <v>32</v>
      </c>
      <c r="G545" s="78">
        <v>0</v>
      </c>
      <c r="H545" s="78"/>
      <c r="I545" s="78">
        <v>0</v>
      </c>
      <c r="J545" s="78"/>
      <c r="K545" s="78">
        <v>32</v>
      </c>
      <c r="L545" s="78"/>
      <c r="M545" s="80"/>
    </row>
    <row r="546" spans="1:13" s="73" customFormat="1" ht="12" outlineLevel="2">
      <c r="A546" s="68">
        <v>67</v>
      </c>
      <c r="B546" s="68" t="s">
        <v>1299</v>
      </c>
      <c r="C546" s="68" t="s">
        <v>2086</v>
      </c>
      <c r="D546" s="93" t="s">
        <v>2493</v>
      </c>
      <c r="E546" s="63">
        <f t="shared" si="106"/>
        <v>33</v>
      </c>
      <c r="F546" s="66">
        <v>33</v>
      </c>
      <c r="G546" s="78">
        <v>0</v>
      </c>
      <c r="H546" s="78"/>
      <c r="I546" s="78">
        <v>0</v>
      </c>
      <c r="J546" s="78"/>
      <c r="K546" s="78">
        <v>0</v>
      </c>
      <c r="L546" s="78"/>
      <c r="M546" s="72" t="s">
        <v>2494</v>
      </c>
    </row>
    <row r="547" spans="1:13" s="73" customFormat="1" ht="12" outlineLevel="2">
      <c r="A547" s="68">
        <v>67</v>
      </c>
      <c r="B547" s="68" t="s">
        <v>1299</v>
      </c>
      <c r="C547" s="68" t="s">
        <v>2086</v>
      </c>
      <c r="D547" s="93" t="s">
        <v>2495</v>
      </c>
      <c r="E547" s="63">
        <f t="shared" si="106"/>
        <v>41</v>
      </c>
      <c r="F547" s="66">
        <v>41</v>
      </c>
      <c r="G547" s="78">
        <v>0</v>
      </c>
      <c r="H547" s="78"/>
      <c r="I547" s="78">
        <v>0</v>
      </c>
      <c r="J547" s="78"/>
      <c r="K547" s="78">
        <v>0</v>
      </c>
      <c r="L547" s="78"/>
      <c r="M547" s="72"/>
    </row>
    <row r="548" spans="1:13" s="73" customFormat="1" ht="12" outlineLevel="2">
      <c r="A548" s="68">
        <v>67</v>
      </c>
      <c r="B548" s="68" t="s">
        <v>1299</v>
      </c>
      <c r="C548" s="68" t="s">
        <v>2086</v>
      </c>
      <c r="D548" s="93" t="s">
        <v>2496</v>
      </c>
      <c r="E548" s="63">
        <f t="shared" si="106"/>
        <v>10</v>
      </c>
      <c r="F548" s="66">
        <v>10</v>
      </c>
      <c r="G548" s="78">
        <v>0</v>
      </c>
      <c r="H548" s="78"/>
      <c r="I548" s="78">
        <v>0</v>
      </c>
      <c r="J548" s="78"/>
      <c r="K548" s="78">
        <v>0</v>
      </c>
      <c r="L548" s="78"/>
      <c r="M548" s="72" t="s">
        <v>2497</v>
      </c>
    </row>
    <row r="549" spans="1:13" s="73" customFormat="1" ht="12" outlineLevel="2">
      <c r="A549" s="68">
        <v>67</v>
      </c>
      <c r="B549" s="68" t="s">
        <v>1299</v>
      </c>
      <c r="C549" s="68" t="s">
        <v>2086</v>
      </c>
      <c r="D549" s="93" t="s">
        <v>2498</v>
      </c>
      <c r="E549" s="63">
        <f t="shared" si="106"/>
        <v>20</v>
      </c>
      <c r="F549" s="95">
        <v>20</v>
      </c>
      <c r="G549" s="78">
        <v>0</v>
      </c>
      <c r="H549" s="78"/>
      <c r="I549" s="78">
        <v>0</v>
      </c>
      <c r="J549" s="78"/>
      <c r="K549" s="78">
        <v>20</v>
      </c>
      <c r="L549" s="78"/>
      <c r="M549" s="72"/>
    </row>
    <row r="550" spans="1:13" s="73" customFormat="1" ht="12" outlineLevel="2">
      <c r="A550" s="68">
        <v>67</v>
      </c>
      <c r="B550" s="68" t="s">
        <v>1299</v>
      </c>
      <c r="C550" s="68" t="s">
        <v>2086</v>
      </c>
      <c r="D550" s="93" t="s">
        <v>2499</v>
      </c>
      <c r="E550" s="63">
        <f t="shared" si="106"/>
        <v>3</v>
      </c>
      <c r="F550" s="95">
        <v>3</v>
      </c>
      <c r="G550" s="78">
        <v>0</v>
      </c>
      <c r="H550" s="78"/>
      <c r="I550" s="78">
        <v>0</v>
      </c>
      <c r="J550" s="78"/>
      <c r="K550" s="78">
        <v>3</v>
      </c>
      <c r="L550" s="78"/>
      <c r="M550" s="72"/>
    </row>
    <row r="551" spans="1:13" s="73" customFormat="1" ht="12" outlineLevel="2">
      <c r="A551" s="68">
        <v>67</v>
      </c>
      <c r="B551" s="68" t="s">
        <v>1299</v>
      </c>
      <c r="C551" s="68" t="s">
        <v>2086</v>
      </c>
      <c r="D551" s="93" t="s">
        <v>2500</v>
      </c>
      <c r="E551" s="63">
        <f t="shared" si="106"/>
        <v>5</v>
      </c>
      <c r="F551" s="95">
        <v>5</v>
      </c>
      <c r="G551" s="78">
        <v>0</v>
      </c>
      <c r="H551" s="78"/>
      <c r="I551" s="78">
        <v>0</v>
      </c>
      <c r="J551" s="78"/>
      <c r="K551" s="78">
        <v>20</v>
      </c>
      <c r="L551" s="78"/>
      <c r="M551" s="72"/>
    </row>
    <row r="552" spans="1:13" s="73" customFormat="1" ht="12" outlineLevel="2">
      <c r="A552" s="68">
        <v>67</v>
      </c>
      <c r="B552" s="68" t="s">
        <v>1299</v>
      </c>
      <c r="C552" s="68" t="s">
        <v>2085</v>
      </c>
      <c r="D552" s="93" t="s">
        <v>2501</v>
      </c>
      <c r="E552" s="63">
        <f t="shared" si="106"/>
        <v>25</v>
      </c>
      <c r="F552" s="95">
        <v>25</v>
      </c>
      <c r="G552" s="78">
        <v>0</v>
      </c>
      <c r="H552" s="78"/>
      <c r="I552" s="78">
        <v>0</v>
      </c>
      <c r="J552" s="78"/>
      <c r="K552" s="78">
        <v>25</v>
      </c>
      <c r="L552" s="78"/>
      <c r="M552" s="72"/>
    </row>
    <row r="553" spans="1:13" s="73" customFormat="1" ht="12" outlineLevel="2">
      <c r="A553" s="68">
        <v>67</v>
      </c>
      <c r="B553" s="68" t="s">
        <v>1299</v>
      </c>
      <c r="C553" s="68" t="s">
        <v>2086</v>
      </c>
      <c r="D553" s="93" t="s">
        <v>2502</v>
      </c>
      <c r="E553" s="63">
        <f t="shared" si="106"/>
        <v>360</v>
      </c>
      <c r="F553" s="95">
        <v>360</v>
      </c>
      <c r="G553" s="78">
        <v>0</v>
      </c>
      <c r="H553" s="78"/>
      <c r="I553" s="78">
        <v>0</v>
      </c>
      <c r="J553" s="78"/>
      <c r="K553" s="78">
        <v>330</v>
      </c>
      <c r="L553" s="78"/>
      <c r="M553" s="72"/>
    </row>
    <row r="554" spans="1:13" s="73" customFormat="1" ht="12" outlineLevel="2">
      <c r="A554" s="68">
        <v>67</v>
      </c>
      <c r="B554" s="68" t="s">
        <v>1299</v>
      </c>
      <c r="C554" s="68" t="s">
        <v>2086</v>
      </c>
      <c r="D554" s="93" t="s">
        <v>2503</v>
      </c>
      <c r="E554" s="63">
        <f t="shared" si="106"/>
        <v>14</v>
      </c>
      <c r="F554" s="95">
        <v>14</v>
      </c>
      <c r="G554" s="78">
        <v>0</v>
      </c>
      <c r="H554" s="78"/>
      <c r="I554" s="78">
        <v>0</v>
      </c>
      <c r="J554" s="78"/>
      <c r="K554" s="78">
        <v>14</v>
      </c>
      <c r="L554" s="78"/>
      <c r="M554" s="72"/>
    </row>
    <row r="555" spans="1:13" s="73" customFormat="1" ht="12" outlineLevel="1">
      <c r="A555" s="68"/>
      <c r="B555" s="84" t="s">
        <v>1163</v>
      </c>
      <c r="C555" s="68"/>
      <c r="D555" s="88"/>
      <c r="E555" s="63">
        <f aca="true" t="shared" si="107" ref="E555:K555">SUBTOTAL(9,E556:E557)</f>
        <v>6365</v>
      </c>
      <c r="F555" s="78">
        <f t="shared" si="107"/>
        <v>5635</v>
      </c>
      <c r="G555" s="78">
        <f t="shared" si="107"/>
        <v>0</v>
      </c>
      <c r="H555" s="78">
        <f t="shared" si="107"/>
        <v>730</v>
      </c>
      <c r="I555" s="78">
        <f t="shared" si="107"/>
        <v>0</v>
      </c>
      <c r="J555" s="78">
        <f t="shared" si="107"/>
        <v>0</v>
      </c>
      <c r="K555" s="78">
        <f t="shared" si="107"/>
        <v>0</v>
      </c>
      <c r="L555" s="78"/>
      <c r="M555" s="77"/>
    </row>
    <row r="556" spans="1:13" s="73" customFormat="1" ht="12" outlineLevel="2">
      <c r="A556" s="68">
        <v>68</v>
      </c>
      <c r="B556" s="68" t="s">
        <v>1300</v>
      </c>
      <c r="C556" s="68" t="s">
        <v>2086</v>
      </c>
      <c r="D556" s="88" t="s">
        <v>2504</v>
      </c>
      <c r="E556" s="63">
        <f>SUM(F556:J556)</f>
        <v>5865</v>
      </c>
      <c r="F556" s="78">
        <v>5135</v>
      </c>
      <c r="G556" s="78"/>
      <c r="H556" s="78">
        <v>730</v>
      </c>
      <c r="I556" s="78">
        <v>0</v>
      </c>
      <c r="J556" s="78"/>
      <c r="K556" s="78">
        <v>0</v>
      </c>
      <c r="L556" s="78"/>
      <c r="M556" s="77" t="s">
        <v>2167</v>
      </c>
    </row>
    <row r="557" spans="1:13" s="73" customFormat="1" ht="12" outlineLevel="2">
      <c r="A557" s="68">
        <v>68</v>
      </c>
      <c r="B557" s="68" t="s">
        <v>1300</v>
      </c>
      <c r="C557" s="68" t="s">
        <v>2084</v>
      </c>
      <c r="D557" s="88" t="s">
        <v>2505</v>
      </c>
      <c r="E557" s="63">
        <f>SUM(F557:J557)</f>
        <v>500</v>
      </c>
      <c r="F557" s="78">
        <v>500</v>
      </c>
      <c r="G557" s="78">
        <v>0</v>
      </c>
      <c r="H557" s="78"/>
      <c r="I557" s="78">
        <v>0</v>
      </c>
      <c r="J557" s="78"/>
      <c r="K557" s="78">
        <v>0</v>
      </c>
      <c r="L557" s="78"/>
      <c r="M557" s="77"/>
    </row>
    <row r="558" spans="1:13" s="73" customFormat="1" ht="12" outlineLevel="1">
      <c r="A558" s="68"/>
      <c r="B558" s="84" t="s">
        <v>1168</v>
      </c>
      <c r="C558" s="68"/>
      <c r="D558" s="88"/>
      <c r="E558" s="63">
        <f aca="true" t="shared" si="108" ref="E558:K558">SUBTOTAL(9,E559:E562)</f>
        <v>24911</v>
      </c>
      <c r="F558" s="78">
        <f t="shared" si="108"/>
        <v>0</v>
      </c>
      <c r="G558" s="78">
        <f t="shared" si="108"/>
        <v>0</v>
      </c>
      <c r="H558" s="78">
        <f t="shared" si="108"/>
        <v>0</v>
      </c>
      <c r="I558" s="78">
        <f t="shared" si="108"/>
        <v>24911</v>
      </c>
      <c r="J558" s="78">
        <f t="shared" si="108"/>
        <v>0</v>
      </c>
      <c r="K558" s="78">
        <f t="shared" si="108"/>
        <v>0</v>
      </c>
      <c r="L558" s="78"/>
      <c r="M558" s="77"/>
    </row>
    <row r="559" spans="1:13" s="73" customFormat="1" ht="12" outlineLevel="2">
      <c r="A559" s="68">
        <v>69</v>
      </c>
      <c r="B559" s="68" t="s">
        <v>1301</v>
      </c>
      <c r="C559" s="68"/>
      <c r="D559" s="88" t="s">
        <v>2506</v>
      </c>
      <c r="E559" s="63">
        <f>SUM(F559:J559)</f>
        <v>1182</v>
      </c>
      <c r="F559" s="78"/>
      <c r="G559" s="78"/>
      <c r="H559" s="78"/>
      <c r="I559" s="78">
        <v>1182</v>
      </c>
      <c r="J559" s="78"/>
      <c r="K559" s="78"/>
      <c r="L559" s="78"/>
      <c r="M559" s="77"/>
    </row>
    <row r="560" spans="1:13" s="73" customFormat="1" ht="12" outlineLevel="2">
      <c r="A560" s="68">
        <v>69</v>
      </c>
      <c r="B560" s="68" t="s">
        <v>1301</v>
      </c>
      <c r="C560" s="68"/>
      <c r="D560" s="88" t="s">
        <v>2507</v>
      </c>
      <c r="E560" s="63">
        <f>SUM(F560:J560)</f>
        <v>809</v>
      </c>
      <c r="F560" s="78"/>
      <c r="G560" s="78"/>
      <c r="H560" s="78"/>
      <c r="I560" s="78">
        <v>809</v>
      </c>
      <c r="J560" s="78"/>
      <c r="K560" s="78"/>
      <c r="L560" s="78"/>
      <c r="M560" s="77"/>
    </row>
    <row r="561" spans="1:13" s="73" customFormat="1" ht="12" outlineLevel="2">
      <c r="A561" s="68">
        <v>69</v>
      </c>
      <c r="B561" s="68" t="s">
        <v>1301</v>
      </c>
      <c r="C561" s="68"/>
      <c r="D561" s="88" t="s">
        <v>2508</v>
      </c>
      <c r="E561" s="63">
        <f>SUM(F561:J561)</f>
        <v>18900</v>
      </c>
      <c r="F561" s="78"/>
      <c r="G561" s="78"/>
      <c r="H561" s="78"/>
      <c r="I561" s="78">
        <v>18900</v>
      </c>
      <c r="J561" s="78"/>
      <c r="K561" s="78"/>
      <c r="L561" s="78"/>
      <c r="M561" s="77"/>
    </row>
    <row r="562" spans="1:13" s="73" customFormat="1" ht="12" outlineLevel="2">
      <c r="A562" s="68">
        <v>69</v>
      </c>
      <c r="B562" s="68" t="s">
        <v>1301</v>
      </c>
      <c r="C562" s="68"/>
      <c r="D562" s="88" t="s">
        <v>2509</v>
      </c>
      <c r="E562" s="63">
        <f>SUM(F562:J562)</f>
        <v>4020</v>
      </c>
      <c r="F562" s="78"/>
      <c r="G562" s="78"/>
      <c r="H562" s="78"/>
      <c r="I562" s="78">
        <v>4020</v>
      </c>
      <c r="J562" s="78"/>
      <c r="K562" s="78"/>
      <c r="L562" s="78"/>
      <c r="M562" s="77"/>
    </row>
    <row r="563" spans="1:13" s="73" customFormat="1" ht="12" outlineLevel="1">
      <c r="A563" s="68"/>
      <c r="B563" s="84" t="s">
        <v>1174</v>
      </c>
      <c r="C563" s="68"/>
      <c r="D563" s="88"/>
      <c r="E563" s="63">
        <f aca="true" t="shared" si="109" ref="E563:K563">SUBTOTAL(9,E564:E564)</f>
        <v>386</v>
      </c>
      <c r="F563" s="78">
        <f t="shared" si="109"/>
        <v>386</v>
      </c>
      <c r="G563" s="78">
        <f t="shared" si="109"/>
        <v>0</v>
      </c>
      <c r="H563" s="78">
        <f t="shared" si="109"/>
        <v>0</v>
      </c>
      <c r="I563" s="78">
        <f t="shared" si="109"/>
        <v>0</v>
      </c>
      <c r="J563" s="78">
        <f t="shared" si="109"/>
        <v>0</v>
      </c>
      <c r="K563" s="78">
        <f t="shared" si="109"/>
        <v>0</v>
      </c>
      <c r="L563" s="78"/>
      <c r="M563" s="77"/>
    </row>
    <row r="564" spans="1:13" s="73" customFormat="1" ht="12" outlineLevel="2">
      <c r="A564" s="68">
        <v>70</v>
      </c>
      <c r="B564" s="68" t="s">
        <v>1302</v>
      </c>
      <c r="C564" s="68" t="s">
        <v>2086</v>
      </c>
      <c r="D564" s="88" t="s">
        <v>2510</v>
      </c>
      <c r="E564" s="63">
        <f>SUM(F564:J564)</f>
        <v>386</v>
      </c>
      <c r="F564" s="78">
        <v>386</v>
      </c>
      <c r="G564" s="78">
        <v>0</v>
      </c>
      <c r="H564" s="78"/>
      <c r="I564" s="78">
        <v>0</v>
      </c>
      <c r="J564" s="78"/>
      <c r="K564" s="78">
        <v>0</v>
      </c>
      <c r="L564" s="78"/>
      <c r="M564" s="77"/>
    </row>
    <row r="565" spans="1:13" s="73" customFormat="1" ht="12" outlineLevel="1">
      <c r="A565" s="68"/>
      <c r="B565" s="69" t="s">
        <v>1177</v>
      </c>
      <c r="C565" s="64"/>
      <c r="D565" s="70"/>
      <c r="E565" s="63">
        <f aca="true" t="shared" si="110" ref="E565:K565">SUBTOTAL(9,E566:E569)</f>
        <v>317</v>
      </c>
      <c r="F565" s="63">
        <f t="shared" si="110"/>
        <v>317</v>
      </c>
      <c r="G565" s="78">
        <f t="shared" si="110"/>
        <v>0</v>
      </c>
      <c r="H565" s="78">
        <f t="shared" si="110"/>
        <v>0</v>
      </c>
      <c r="I565" s="78">
        <f t="shared" si="110"/>
        <v>0</v>
      </c>
      <c r="J565" s="78">
        <f t="shared" si="110"/>
        <v>0</v>
      </c>
      <c r="K565" s="78">
        <f t="shared" si="110"/>
        <v>60</v>
      </c>
      <c r="L565" s="78"/>
      <c r="M565" s="77"/>
    </row>
    <row r="566" spans="1:13" s="73" customFormat="1" ht="12" outlineLevel="2">
      <c r="A566" s="68">
        <v>71</v>
      </c>
      <c r="B566" s="64" t="s">
        <v>1303</v>
      </c>
      <c r="C566" s="64" t="s">
        <v>2086</v>
      </c>
      <c r="D566" s="70" t="s">
        <v>2087</v>
      </c>
      <c r="E566" s="63">
        <f>SUM(F566:J566)</f>
        <v>221</v>
      </c>
      <c r="F566" s="63">
        <v>221</v>
      </c>
      <c r="G566" s="78"/>
      <c r="H566" s="78"/>
      <c r="I566" s="78"/>
      <c r="J566" s="78"/>
      <c r="K566" s="78"/>
      <c r="L566" s="78"/>
      <c r="M566" s="77"/>
    </row>
    <row r="567" spans="1:13" s="73" customFormat="1" ht="12" outlineLevel="2">
      <c r="A567" s="68">
        <v>71</v>
      </c>
      <c r="B567" s="64" t="s">
        <v>1303</v>
      </c>
      <c r="C567" s="64" t="s">
        <v>2084</v>
      </c>
      <c r="D567" s="70" t="s">
        <v>2088</v>
      </c>
      <c r="E567" s="63">
        <f>SUM(F567:J567)</f>
        <v>54</v>
      </c>
      <c r="F567" s="63">
        <v>54</v>
      </c>
      <c r="G567" s="78"/>
      <c r="H567" s="78"/>
      <c r="I567" s="78"/>
      <c r="J567" s="78"/>
      <c r="K567" s="78"/>
      <c r="L567" s="78"/>
      <c r="M567" s="77"/>
    </row>
    <row r="568" spans="1:13" ht="12" outlineLevel="2">
      <c r="A568" s="68">
        <v>71</v>
      </c>
      <c r="B568" s="64" t="s">
        <v>1303</v>
      </c>
      <c r="C568" s="64" t="s">
        <v>2085</v>
      </c>
      <c r="D568" s="70" t="s">
        <v>2511</v>
      </c>
      <c r="E568" s="63">
        <f>SUM(F568:J568)</f>
        <v>27</v>
      </c>
      <c r="F568" s="71">
        <v>27</v>
      </c>
      <c r="G568" s="71">
        <v>0</v>
      </c>
      <c r="H568" s="71"/>
      <c r="I568" s="71">
        <v>0</v>
      </c>
      <c r="J568" s="71"/>
      <c r="K568" s="71">
        <v>27</v>
      </c>
      <c r="L568" s="71"/>
      <c r="M568" s="72"/>
    </row>
    <row r="569" spans="1:13" ht="12" outlineLevel="2">
      <c r="A569" s="68">
        <v>71</v>
      </c>
      <c r="B569" s="64" t="s">
        <v>1303</v>
      </c>
      <c r="C569" s="64" t="s">
        <v>2085</v>
      </c>
      <c r="D569" s="70" t="s">
        <v>2512</v>
      </c>
      <c r="E569" s="63">
        <f>SUM(F569:J569)</f>
        <v>15</v>
      </c>
      <c r="F569" s="71">
        <v>15</v>
      </c>
      <c r="G569" s="71">
        <v>0</v>
      </c>
      <c r="H569" s="71"/>
      <c r="I569" s="71">
        <v>0</v>
      </c>
      <c r="J569" s="71"/>
      <c r="K569" s="71">
        <v>33</v>
      </c>
      <c r="L569" s="71"/>
      <c r="M569" s="72"/>
    </row>
    <row r="570" spans="1:13" s="73" customFormat="1" ht="12" outlineLevel="1">
      <c r="A570" s="68"/>
      <c r="B570" s="84" t="s">
        <v>1181</v>
      </c>
      <c r="C570" s="68"/>
      <c r="D570" s="70"/>
      <c r="E570" s="63">
        <f aca="true" t="shared" si="111" ref="E570:K570">SUBTOTAL(9,E571:E576)</f>
        <v>12643</v>
      </c>
      <c r="F570" s="63">
        <f t="shared" si="111"/>
        <v>12643</v>
      </c>
      <c r="G570" s="78">
        <f t="shared" si="111"/>
        <v>0</v>
      </c>
      <c r="H570" s="78">
        <f t="shared" si="111"/>
        <v>0</v>
      </c>
      <c r="I570" s="78">
        <f t="shared" si="111"/>
        <v>0</v>
      </c>
      <c r="J570" s="78">
        <f t="shared" si="111"/>
        <v>0</v>
      </c>
      <c r="K570" s="78">
        <f t="shared" si="111"/>
        <v>0</v>
      </c>
      <c r="L570" s="78"/>
      <c r="M570" s="77"/>
    </row>
    <row r="571" spans="1:13" s="73" customFormat="1" ht="12" outlineLevel="2">
      <c r="A571" s="68">
        <v>72</v>
      </c>
      <c r="B571" s="68" t="s">
        <v>1304</v>
      </c>
      <c r="C571" s="68" t="s">
        <v>2086</v>
      </c>
      <c r="D571" s="70" t="s">
        <v>2087</v>
      </c>
      <c r="E571" s="63">
        <f aca="true" t="shared" si="112" ref="E571:E576">SUM(F571:J571)</f>
        <v>9949</v>
      </c>
      <c r="F571" s="63">
        <v>9949</v>
      </c>
      <c r="G571" s="78"/>
      <c r="H571" s="78"/>
      <c r="I571" s="78"/>
      <c r="J571" s="78"/>
      <c r="K571" s="78"/>
      <c r="L571" s="78"/>
      <c r="M571" s="77"/>
    </row>
    <row r="572" spans="1:13" s="73" customFormat="1" ht="12" outlineLevel="2">
      <c r="A572" s="68">
        <v>72</v>
      </c>
      <c r="B572" s="68" t="s">
        <v>1304</v>
      </c>
      <c r="C572" s="68" t="s">
        <v>2086</v>
      </c>
      <c r="D572" s="88" t="s">
        <v>2513</v>
      </c>
      <c r="E572" s="63">
        <f t="shared" si="112"/>
        <v>556</v>
      </c>
      <c r="F572" s="78">
        <v>556</v>
      </c>
      <c r="G572" s="78">
        <v>0</v>
      </c>
      <c r="H572" s="78"/>
      <c r="I572" s="78">
        <v>0</v>
      </c>
      <c r="J572" s="78"/>
      <c r="K572" s="78">
        <v>0</v>
      </c>
      <c r="L572" s="78"/>
      <c r="M572" s="77"/>
    </row>
    <row r="573" spans="1:13" s="73" customFormat="1" ht="12" outlineLevel="2">
      <c r="A573" s="68">
        <v>72</v>
      </c>
      <c r="B573" s="68" t="s">
        <v>1304</v>
      </c>
      <c r="C573" s="68" t="s">
        <v>2085</v>
      </c>
      <c r="D573" s="88" t="s">
        <v>2514</v>
      </c>
      <c r="E573" s="63">
        <f t="shared" si="112"/>
        <v>1411</v>
      </c>
      <c r="F573" s="78">
        <v>1411</v>
      </c>
      <c r="G573" s="78">
        <v>0</v>
      </c>
      <c r="H573" s="78"/>
      <c r="I573" s="78">
        <v>0</v>
      </c>
      <c r="J573" s="78"/>
      <c r="K573" s="78">
        <v>0</v>
      </c>
      <c r="L573" s="78"/>
      <c r="M573" s="77"/>
    </row>
    <row r="574" spans="1:13" s="73" customFormat="1" ht="12" outlineLevel="2">
      <c r="A574" s="68">
        <v>72</v>
      </c>
      <c r="B574" s="68" t="s">
        <v>1304</v>
      </c>
      <c r="C574" s="68" t="s">
        <v>2085</v>
      </c>
      <c r="D574" s="88" t="s">
        <v>2515</v>
      </c>
      <c r="E574" s="63">
        <f t="shared" si="112"/>
        <v>400</v>
      </c>
      <c r="F574" s="78">
        <v>400</v>
      </c>
      <c r="G574" s="78">
        <v>0</v>
      </c>
      <c r="H574" s="78"/>
      <c r="I574" s="78">
        <v>0</v>
      </c>
      <c r="J574" s="78"/>
      <c r="K574" s="78">
        <v>0</v>
      </c>
      <c r="L574" s="78"/>
      <c r="M574" s="77"/>
    </row>
    <row r="575" spans="1:13" s="73" customFormat="1" ht="12" outlineLevel="2">
      <c r="A575" s="68">
        <v>72</v>
      </c>
      <c r="B575" s="68" t="s">
        <v>1304</v>
      </c>
      <c r="C575" s="68" t="s">
        <v>2085</v>
      </c>
      <c r="D575" s="88" t="s">
        <v>2516</v>
      </c>
      <c r="E575" s="63">
        <f t="shared" si="112"/>
        <v>203</v>
      </c>
      <c r="F575" s="78">
        <v>203</v>
      </c>
      <c r="G575" s="78">
        <v>0</v>
      </c>
      <c r="H575" s="78"/>
      <c r="I575" s="78">
        <v>0</v>
      </c>
      <c r="J575" s="78"/>
      <c r="K575" s="78">
        <v>0</v>
      </c>
      <c r="L575" s="78"/>
      <c r="M575" s="77"/>
    </row>
    <row r="576" spans="1:13" s="73" customFormat="1" ht="12" outlineLevel="2">
      <c r="A576" s="68">
        <v>72</v>
      </c>
      <c r="B576" s="68" t="s">
        <v>1304</v>
      </c>
      <c r="C576" s="68" t="s">
        <v>2085</v>
      </c>
      <c r="D576" s="88" t="s">
        <v>2517</v>
      </c>
      <c r="E576" s="63">
        <f t="shared" si="112"/>
        <v>124</v>
      </c>
      <c r="F576" s="78">
        <v>124</v>
      </c>
      <c r="G576" s="78">
        <v>0</v>
      </c>
      <c r="H576" s="78"/>
      <c r="I576" s="78">
        <v>0</v>
      </c>
      <c r="J576" s="78"/>
      <c r="K576" s="78">
        <v>0</v>
      </c>
      <c r="L576" s="78"/>
      <c r="M576" s="77"/>
    </row>
    <row r="577" spans="1:13" s="73" customFormat="1" ht="12" outlineLevel="1">
      <c r="A577" s="68"/>
      <c r="B577" s="84" t="s">
        <v>1188</v>
      </c>
      <c r="C577" s="68"/>
      <c r="D577" s="88"/>
      <c r="E577" s="63">
        <f aca="true" t="shared" si="113" ref="E577:K577">SUBTOTAL(9,E578:E586)</f>
        <v>3692</v>
      </c>
      <c r="F577" s="78">
        <f t="shared" si="113"/>
        <v>3692</v>
      </c>
      <c r="G577" s="78">
        <f t="shared" si="113"/>
        <v>0</v>
      </c>
      <c r="H577" s="78">
        <f t="shared" si="113"/>
        <v>0</v>
      </c>
      <c r="I577" s="78">
        <f t="shared" si="113"/>
        <v>0</v>
      </c>
      <c r="J577" s="78">
        <f t="shared" si="113"/>
        <v>0</v>
      </c>
      <c r="K577" s="78">
        <f t="shared" si="113"/>
        <v>0</v>
      </c>
      <c r="L577" s="78"/>
      <c r="M577" s="77"/>
    </row>
    <row r="578" spans="1:13" s="73" customFormat="1" ht="12" outlineLevel="2">
      <c r="A578" s="68">
        <v>73</v>
      </c>
      <c r="B578" s="68" t="s">
        <v>1305</v>
      </c>
      <c r="C578" s="68" t="s">
        <v>2086</v>
      </c>
      <c r="D578" s="88" t="s">
        <v>2518</v>
      </c>
      <c r="E578" s="63">
        <f aca="true" t="shared" si="114" ref="E578:E586">SUM(F578:J578)</f>
        <v>851</v>
      </c>
      <c r="F578" s="78">
        <v>851</v>
      </c>
      <c r="G578" s="78">
        <v>0</v>
      </c>
      <c r="H578" s="78"/>
      <c r="I578" s="78">
        <v>0</v>
      </c>
      <c r="J578" s="78"/>
      <c r="K578" s="78">
        <v>0</v>
      </c>
      <c r="L578" s="78"/>
      <c r="M578" s="77"/>
    </row>
    <row r="579" spans="1:13" s="73" customFormat="1" ht="12" outlineLevel="2">
      <c r="A579" s="68">
        <v>73</v>
      </c>
      <c r="B579" s="68" t="s">
        <v>1305</v>
      </c>
      <c r="C579" s="68" t="s">
        <v>2086</v>
      </c>
      <c r="D579" s="88" t="s">
        <v>2519</v>
      </c>
      <c r="E579" s="63">
        <f t="shared" si="114"/>
        <v>124</v>
      </c>
      <c r="F579" s="78">
        <v>124</v>
      </c>
      <c r="G579" s="78">
        <v>0</v>
      </c>
      <c r="H579" s="78"/>
      <c r="I579" s="78">
        <v>0</v>
      </c>
      <c r="J579" s="78"/>
      <c r="K579" s="78">
        <v>0</v>
      </c>
      <c r="L579" s="78"/>
      <c r="M579" s="77"/>
    </row>
    <row r="580" spans="1:13" s="73" customFormat="1" ht="12" outlineLevel="2">
      <c r="A580" s="68">
        <v>73</v>
      </c>
      <c r="B580" s="68" t="s">
        <v>1305</v>
      </c>
      <c r="C580" s="68" t="s">
        <v>2086</v>
      </c>
      <c r="D580" s="88" t="s">
        <v>2520</v>
      </c>
      <c r="E580" s="63">
        <f t="shared" si="114"/>
        <v>40</v>
      </c>
      <c r="F580" s="78">
        <v>40</v>
      </c>
      <c r="G580" s="78">
        <v>0</v>
      </c>
      <c r="H580" s="78"/>
      <c r="I580" s="78">
        <v>0</v>
      </c>
      <c r="J580" s="78"/>
      <c r="K580" s="78">
        <v>0</v>
      </c>
      <c r="L580" s="78"/>
      <c r="M580" s="77"/>
    </row>
    <row r="581" spans="1:13" s="73" customFormat="1" ht="12" outlineLevel="2">
      <c r="A581" s="68">
        <v>73</v>
      </c>
      <c r="B581" s="68" t="s">
        <v>1305</v>
      </c>
      <c r="C581" s="68" t="s">
        <v>2085</v>
      </c>
      <c r="D581" s="88" t="s">
        <v>2521</v>
      </c>
      <c r="E581" s="63">
        <f t="shared" si="114"/>
        <v>105</v>
      </c>
      <c r="F581" s="78">
        <v>105</v>
      </c>
      <c r="G581" s="78">
        <v>0</v>
      </c>
      <c r="H581" s="78"/>
      <c r="I581" s="78">
        <v>0</v>
      </c>
      <c r="J581" s="78"/>
      <c r="K581" s="78">
        <v>0</v>
      </c>
      <c r="L581" s="78"/>
      <c r="M581" s="77"/>
    </row>
    <row r="582" spans="1:13" s="73" customFormat="1" ht="12" outlineLevel="2">
      <c r="A582" s="68">
        <v>73</v>
      </c>
      <c r="B582" s="68" t="s">
        <v>1305</v>
      </c>
      <c r="C582" s="68" t="s">
        <v>2086</v>
      </c>
      <c r="D582" s="88" t="s">
        <v>2522</v>
      </c>
      <c r="E582" s="63">
        <f t="shared" si="114"/>
        <v>30</v>
      </c>
      <c r="F582" s="78">
        <v>30</v>
      </c>
      <c r="G582" s="78">
        <v>0</v>
      </c>
      <c r="H582" s="78"/>
      <c r="I582" s="78">
        <v>0</v>
      </c>
      <c r="J582" s="78"/>
      <c r="K582" s="78">
        <v>0</v>
      </c>
      <c r="L582" s="78"/>
      <c r="M582" s="77"/>
    </row>
    <row r="583" spans="1:13" s="73" customFormat="1" ht="12" outlineLevel="2">
      <c r="A583" s="68">
        <v>73</v>
      </c>
      <c r="B583" s="68" t="s">
        <v>1305</v>
      </c>
      <c r="C583" s="68" t="s">
        <v>2086</v>
      </c>
      <c r="D583" s="88" t="s">
        <v>2523</v>
      </c>
      <c r="E583" s="63">
        <f t="shared" si="114"/>
        <v>25</v>
      </c>
      <c r="F583" s="78">
        <v>25</v>
      </c>
      <c r="G583" s="78"/>
      <c r="H583" s="78"/>
      <c r="I583" s="78"/>
      <c r="J583" s="78"/>
      <c r="K583" s="78"/>
      <c r="L583" s="78"/>
      <c r="M583" s="77"/>
    </row>
    <row r="584" spans="1:13" s="73" customFormat="1" ht="12" outlineLevel="2">
      <c r="A584" s="68">
        <v>73</v>
      </c>
      <c r="B584" s="68" t="s">
        <v>1305</v>
      </c>
      <c r="C584" s="68" t="s">
        <v>2084</v>
      </c>
      <c r="D584" s="88" t="s">
        <v>2524</v>
      </c>
      <c r="E584" s="63">
        <f t="shared" si="114"/>
        <v>126</v>
      </c>
      <c r="F584" s="78">
        <v>126</v>
      </c>
      <c r="G584" s="78">
        <v>0</v>
      </c>
      <c r="H584" s="78"/>
      <c r="I584" s="78">
        <v>0</v>
      </c>
      <c r="J584" s="78"/>
      <c r="K584" s="78">
        <v>0</v>
      </c>
      <c r="L584" s="78"/>
      <c r="M584" s="77"/>
    </row>
    <row r="585" spans="1:13" s="73" customFormat="1" ht="12" outlineLevel="2">
      <c r="A585" s="68">
        <v>73</v>
      </c>
      <c r="B585" s="68" t="s">
        <v>1305</v>
      </c>
      <c r="C585" s="68" t="s">
        <v>2085</v>
      </c>
      <c r="D585" s="88" t="s">
        <v>2525</v>
      </c>
      <c r="E585" s="63">
        <f t="shared" si="114"/>
        <v>36</v>
      </c>
      <c r="F585" s="78">
        <v>36</v>
      </c>
      <c r="G585" s="78">
        <v>0</v>
      </c>
      <c r="H585" s="78"/>
      <c r="I585" s="78">
        <v>0</v>
      </c>
      <c r="J585" s="78"/>
      <c r="K585" s="78">
        <v>0</v>
      </c>
      <c r="L585" s="78"/>
      <c r="M585" s="77"/>
    </row>
    <row r="586" spans="1:13" s="73" customFormat="1" ht="12" outlineLevel="2">
      <c r="A586" s="68">
        <v>73</v>
      </c>
      <c r="B586" s="68" t="s">
        <v>1305</v>
      </c>
      <c r="C586" s="68" t="s">
        <v>2086</v>
      </c>
      <c r="D586" s="88" t="s">
        <v>2526</v>
      </c>
      <c r="E586" s="63">
        <f t="shared" si="114"/>
        <v>2355</v>
      </c>
      <c r="F586" s="78">
        <v>2355</v>
      </c>
      <c r="G586" s="78"/>
      <c r="H586" s="78"/>
      <c r="I586" s="78"/>
      <c r="J586" s="78"/>
      <c r="K586" s="78"/>
      <c r="L586" s="78"/>
      <c r="M586" s="77"/>
    </row>
    <row r="587" spans="1:13" ht="12" outlineLevel="1">
      <c r="A587" s="64"/>
      <c r="B587" s="69" t="s">
        <v>1199</v>
      </c>
      <c r="C587" s="64"/>
      <c r="D587" s="96"/>
      <c r="E587" s="63">
        <f aca="true" t="shared" si="115" ref="E587:K587">SUBTOTAL(9,E588:E601)</f>
        <v>13925</v>
      </c>
      <c r="F587" s="71">
        <f t="shared" si="115"/>
        <v>13925</v>
      </c>
      <c r="G587" s="71">
        <f t="shared" si="115"/>
        <v>0</v>
      </c>
      <c r="H587" s="71">
        <f t="shared" si="115"/>
        <v>0</v>
      </c>
      <c r="I587" s="71">
        <f t="shared" si="115"/>
        <v>0</v>
      </c>
      <c r="J587" s="71">
        <f t="shared" si="115"/>
        <v>0</v>
      </c>
      <c r="K587" s="71">
        <f t="shared" si="115"/>
        <v>0</v>
      </c>
      <c r="L587" s="71"/>
      <c r="M587" s="72"/>
    </row>
    <row r="588" spans="1:13" ht="12" outlineLevel="2">
      <c r="A588" s="64">
        <v>74</v>
      </c>
      <c r="B588" s="64" t="s">
        <v>1306</v>
      </c>
      <c r="C588" s="64" t="s">
        <v>2086</v>
      </c>
      <c r="D588" s="96" t="s">
        <v>2527</v>
      </c>
      <c r="E588" s="63">
        <f aca="true" t="shared" si="116" ref="E588:E601">SUM(F588:J588)</f>
        <v>1500</v>
      </c>
      <c r="F588" s="71">
        <v>1500</v>
      </c>
      <c r="G588" s="71">
        <v>0</v>
      </c>
      <c r="H588" s="71"/>
      <c r="I588" s="71">
        <v>0</v>
      </c>
      <c r="J588" s="71"/>
      <c r="K588" s="71">
        <v>0</v>
      </c>
      <c r="L588" s="71"/>
      <c r="M588" s="72"/>
    </row>
    <row r="589" spans="1:13" ht="12" outlineLevel="2">
      <c r="A589" s="64">
        <v>74</v>
      </c>
      <c r="B589" s="64" t="s">
        <v>1306</v>
      </c>
      <c r="C589" s="64" t="s">
        <v>2086</v>
      </c>
      <c r="D589" s="96" t="s">
        <v>2528</v>
      </c>
      <c r="E589" s="63">
        <f t="shared" si="116"/>
        <v>1600</v>
      </c>
      <c r="F589" s="71">
        <v>1600</v>
      </c>
      <c r="G589" s="71">
        <v>0</v>
      </c>
      <c r="H589" s="71"/>
      <c r="I589" s="71">
        <v>0</v>
      </c>
      <c r="J589" s="71"/>
      <c r="K589" s="71">
        <v>0</v>
      </c>
      <c r="L589" s="71"/>
      <c r="M589" s="72"/>
    </row>
    <row r="590" spans="1:13" ht="12" outlineLevel="2">
      <c r="A590" s="64">
        <v>74</v>
      </c>
      <c r="B590" s="64" t="s">
        <v>1306</v>
      </c>
      <c r="C590" s="64" t="s">
        <v>2086</v>
      </c>
      <c r="D590" s="96" t="s">
        <v>2529</v>
      </c>
      <c r="E590" s="63">
        <f t="shared" si="116"/>
        <v>350</v>
      </c>
      <c r="F590" s="71">
        <v>350</v>
      </c>
      <c r="G590" s="71">
        <v>0</v>
      </c>
      <c r="H590" s="71"/>
      <c r="I590" s="71">
        <v>0</v>
      </c>
      <c r="J590" s="71"/>
      <c r="K590" s="71">
        <v>0</v>
      </c>
      <c r="L590" s="71"/>
      <c r="M590" s="72"/>
    </row>
    <row r="591" spans="1:13" ht="12" outlineLevel="2">
      <c r="A591" s="64">
        <v>74</v>
      </c>
      <c r="B591" s="64" t="s">
        <v>1306</v>
      </c>
      <c r="C591" s="64" t="s">
        <v>2086</v>
      </c>
      <c r="D591" s="96" t="s">
        <v>2530</v>
      </c>
      <c r="E591" s="63">
        <f t="shared" si="116"/>
        <v>150</v>
      </c>
      <c r="F591" s="71">
        <v>150</v>
      </c>
      <c r="G591" s="71">
        <v>0</v>
      </c>
      <c r="H591" s="71"/>
      <c r="I591" s="71">
        <v>0</v>
      </c>
      <c r="J591" s="71"/>
      <c r="K591" s="71">
        <v>0</v>
      </c>
      <c r="L591" s="71"/>
      <c r="M591" s="72"/>
    </row>
    <row r="592" spans="1:13" ht="12" outlineLevel="2">
      <c r="A592" s="64">
        <v>74</v>
      </c>
      <c r="B592" s="64" t="s">
        <v>1306</v>
      </c>
      <c r="C592" s="64" t="s">
        <v>2086</v>
      </c>
      <c r="D592" s="96" t="s">
        <v>2531</v>
      </c>
      <c r="E592" s="63">
        <f t="shared" si="116"/>
        <v>260</v>
      </c>
      <c r="F592" s="71">
        <v>260</v>
      </c>
      <c r="G592" s="71">
        <v>0</v>
      </c>
      <c r="H592" s="71"/>
      <c r="I592" s="71">
        <v>0</v>
      </c>
      <c r="J592" s="71"/>
      <c r="K592" s="71">
        <v>0</v>
      </c>
      <c r="L592" s="71"/>
      <c r="M592" s="72"/>
    </row>
    <row r="593" spans="1:13" ht="12" outlineLevel="2">
      <c r="A593" s="64">
        <v>74</v>
      </c>
      <c r="B593" s="64" t="s">
        <v>1306</v>
      </c>
      <c r="C593" s="64" t="s">
        <v>2086</v>
      </c>
      <c r="D593" s="96" t="s">
        <v>2532</v>
      </c>
      <c r="E593" s="63">
        <f t="shared" si="116"/>
        <v>625</v>
      </c>
      <c r="F593" s="71">
        <v>625</v>
      </c>
      <c r="G593" s="71">
        <v>0</v>
      </c>
      <c r="H593" s="71"/>
      <c r="I593" s="71">
        <v>0</v>
      </c>
      <c r="J593" s="71"/>
      <c r="K593" s="71">
        <v>0</v>
      </c>
      <c r="L593" s="71"/>
      <c r="M593" s="72"/>
    </row>
    <row r="594" spans="1:13" ht="12" outlineLevel="2">
      <c r="A594" s="64">
        <v>74</v>
      </c>
      <c r="B594" s="64" t="s">
        <v>1306</v>
      </c>
      <c r="C594" s="64" t="s">
        <v>2085</v>
      </c>
      <c r="D594" s="96" t="s">
        <v>2533</v>
      </c>
      <c r="E594" s="63">
        <f t="shared" si="116"/>
        <v>200</v>
      </c>
      <c r="F594" s="71">
        <v>200</v>
      </c>
      <c r="G594" s="71">
        <v>0</v>
      </c>
      <c r="H594" s="71"/>
      <c r="I594" s="71">
        <v>0</v>
      </c>
      <c r="J594" s="71"/>
      <c r="K594" s="71">
        <v>0</v>
      </c>
      <c r="L594" s="71"/>
      <c r="M594" s="72"/>
    </row>
    <row r="595" spans="1:13" ht="12" outlineLevel="2">
      <c r="A595" s="64">
        <v>74</v>
      </c>
      <c r="B595" s="64" t="s">
        <v>1306</v>
      </c>
      <c r="C595" s="64" t="s">
        <v>2085</v>
      </c>
      <c r="D595" s="96" t="s">
        <v>2534</v>
      </c>
      <c r="E595" s="63">
        <f t="shared" si="116"/>
        <v>65</v>
      </c>
      <c r="F595" s="71">
        <v>65</v>
      </c>
      <c r="G595" s="71">
        <v>0</v>
      </c>
      <c r="H595" s="71"/>
      <c r="I595" s="71">
        <v>0</v>
      </c>
      <c r="J595" s="71"/>
      <c r="K595" s="71">
        <v>0</v>
      </c>
      <c r="L595" s="71"/>
      <c r="M595" s="72"/>
    </row>
    <row r="596" spans="1:13" ht="12" outlineLevel="2">
      <c r="A596" s="64">
        <v>74</v>
      </c>
      <c r="B596" s="64" t="s">
        <v>1306</v>
      </c>
      <c r="C596" s="64" t="s">
        <v>2085</v>
      </c>
      <c r="D596" s="96" t="s">
        <v>2535</v>
      </c>
      <c r="E596" s="63">
        <f t="shared" si="116"/>
        <v>3000</v>
      </c>
      <c r="F596" s="71">
        <v>3000</v>
      </c>
      <c r="G596" s="71">
        <v>0</v>
      </c>
      <c r="H596" s="71"/>
      <c r="I596" s="71">
        <v>0</v>
      </c>
      <c r="J596" s="71"/>
      <c r="K596" s="71">
        <v>0</v>
      </c>
      <c r="L596" s="71"/>
      <c r="M596" s="72"/>
    </row>
    <row r="597" spans="1:13" ht="12" outlineLevel="2">
      <c r="A597" s="64">
        <v>74</v>
      </c>
      <c r="B597" s="64" t="s">
        <v>1306</v>
      </c>
      <c r="C597" s="64" t="s">
        <v>2085</v>
      </c>
      <c r="D597" s="96" t="s">
        <v>2536</v>
      </c>
      <c r="E597" s="63">
        <f t="shared" si="116"/>
        <v>5000</v>
      </c>
      <c r="F597" s="71">
        <v>5000</v>
      </c>
      <c r="G597" s="71">
        <v>0</v>
      </c>
      <c r="H597" s="71"/>
      <c r="I597" s="71">
        <v>0</v>
      </c>
      <c r="J597" s="71"/>
      <c r="K597" s="71">
        <v>0</v>
      </c>
      <c r="L597" s="71"/>
      <c r="M597" s="72"/>
    </row>
    <row r="598" spans="1:13" ht="12" outlineLevel="2">
      <c r="A598" s="64">
        <v>74</v>
      </c>
      <c r="B598" s="64" t="s">
        <v>1306</v>
      </c>
      <c r="C598" s="64" t="s">
        <v>2085</v>
      </c>
      <c r="D598" s="74" t="s">
        <v>2537</v>
      </c>
      <c r="E598" s="63">
        <f t="shared" si="116"/>
        <v>815</v>
      </c>
      <c r="F598" s="71">
        <v>815</v>
      </c>
      <c r="G598" s="71"/>
      <c r="H598" s="71"/>
      <c r="I598" s="71"/>
      <c r="J598" s="71"/>
      <c r="K598" s="71"/>
      <c r="L598" s="71"/>
      <c r="M598" s="72"/>
    </row>
    <row r="599" spans="1:13" ht="12" outlineLevel="2">
      <c r="A599" s="64">
        <v>74</v>
      </c>
      <c r="B599" s="64" t="s">
        <v>1306</v>
      </c>
      <c r="C599" s="64" t="s">
        <v>2085</v>
      </c>
      <c r="D599" s="74" t="s">
        <v>2538</v>
      </c>
      <c r="E599" s="63">
        <f t="shared" si="116"/>
        <v>120</v>
      </c>
      <c r="F599" s="71">
        <v>120</v>
      </c>
      <c r="G599" s="71"/>
      <c r="H599" s="71"/>
      <c r="I599" s="71"/>
      <c r="J599" s="71"/>
      <c r="K599" s="71"/>
      <c r="L599" s="71"/>
      <c r="M599" s="72"/>
    </row>
    <row r="600" spans="1:13" ht="12" outlineLevel="2">
      <c r="A600" s="64">
        <v>74</v>
      </c>
      <c r="B600" s="64" t="s">
        <v>1306</v>
      </c>
      <c r="C600" s="64" t="s">
        <v>2085</v>
      </c>
      <c r="D600" s="74" t="s">
        <v>2539</v>
      </c>
      <c r="E600" s="63">
        <f t="shared" si="116"/>
        <v>40</v>
      </c>
      <c r="F600" s="71">
        <v>40</v>
      </c>
      <c r="G600" s="71"/>
      <c r="H600" s="71"/>
      <c r="I600" s="71"/>
      <c r="J600" s="71"/>
      <c r="K600" s="71"/>
      <c r="L600" s="71"/>
      <c r="M600" s="72"/>
    </row>
    <row r="601" spans="1:13" ht="12" outlineLevel="2">
      <c r="A601" s="64">
        <v>74</v>
      </c>
      <c r="B601" s="64" t="s">
        <v>1306</v>
      </c>
      <c r="C601" s="64" t="s">
        <v>2085</v>
      </c>
      <c r="D601" s="74" t="s">
        <v>2540</v>
      </c>
      <c r="E601" s="63">
        <f t="shared" si="116"/>
        <v>200</v>
      </c>
      <c r="F601" s="71">
        <v>200</v>
      </c>
      <c r="G601" s="71"/>
      <c r="H601" s="71"/>
      <c r="I601" s="71"/>
      <c r="J601" s="71"/>
      <c r="K601" s="71"/>
      <c r="L601" s="71"/>
      <c r="M601" s="72"/>
    </row>
    <row r="602" spans="1:13" ht="12" outlineLevel="1">
      <c r="A602" s="64"/>
      <c r="B602" s="97" t="s">
        <v>1215</v>
      </c>
      <c r="C602" s="64"/>
      <c r="D602" s="74"/>
      <c r="E602" s="63">
        <f aca="true" t="shared" si="117" ref="E602:K602">SUBTOTAL(9,E603:E603)</f>
        <v>76080</v>
      </c>
      <c r="F602" s="71">
        <f t="shared" si="117"/>
        <v>0</v>
      </c>
      <c r="G602" s="71">
        <f t="shared" si="117"/>
        <v>0</v>
      </c>
      <c r="H602" s="71">
        <f t="shared" si="117"/>
        <v>0</v>
      </c>
      <c r="I602" s="71">
        <f t="shared" si="117"/>
        <v>0</v>
      </c>
      <c r="J602" s="71">
        <f t="shared" si="117"/>
        <v>76080</v>
      </c>
      <c r="K602" s="71">
        <f t="shared" si="117"/>
        <v>0</v>
      </c>
      <c r="L602" s="71"/>
      <c r="M602" s="72"/>
    </row>
    <row r="603" spans="1:13" ht="12" outlineLevel="2">
      <c r="A603" s="64">
        <v>75</v>
      </c>
      <c r="B603" s="64" t="s">
        <v>1216</v>
      </c>
      <c r="C603" s="64"/>
      <c r="D603" s="74" t="s">
        <v>1217</v>
      </c>
      <c r="E603" s="63">
        <f>SUM(F603:J603)</f>
        <v>76080</v>
      </c>
      <c r="F603" s="71"/>
      <c r="G603" s="71"/>
      <c r="H603" s="71"/>
      <c r="I603" s="71"/>
      <c r="J603" s="71">
        <v>76080</v>
      </c>
      <c r="K603" s="71"/>
      <c r="L603" s="71"/>
      <c r="M603" s="72" t="s">
        <v>1218</v>
      </c>
    </row>
  </sheetData>
  <sheetProtection/>
  <mergeCells count="2">
    <mergeCell ref="A1:B1"/>
    <mergeCell ref="A2:M2"/>
  </mergeCells>
  <printOptions horizontalCentered="1"/>
  <pageMargins left="0.5905511811023623" right="0.5905511811023623" top="0.7480314960629921" bottom="0.984251968503937" header="0.1968503937007874" footer="0.2755905511811024"/>
  <pageSetup fitToHeight="30" fitToWidth="1" horizontalDpi="600" verticalDpi="600" orientation="landscape" paperSize="8" scale="9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2"/>
  <sheetViews>
    <sheetView showZeros="0" zoomScalePageLayoutView="0" workbookViewId="0" topLeftCell="A1">
      <pane xSplit="3" ySplit="5" topLeftCell="D6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A2" sqref="A2:H2"/>
    </sheetView>
  </sheetViews>
  <sheetFormatPr defaultColWidth="9.140625" defaultRowHeight="12.75"/>
  <cols>
    <col min="1" max="1" width="23.57421875" style="67" bestFit="1" customWidth="1"/>
    <col min="2" max="2" width="8.7109375" style="67" customWidth="1"/>
    <col min="3" max="7" width="8.7109375" style="99" customWidth="1"/>
    <col min="8" max="8" width="10.57421875" style="99" customWidth="1"/>
    <col min="9" max="9" width="8.8515625" style="75" customWidth="1"/>
    <col min="10" max="16384" width="9.140625" style="75" customWidth="1"/>
  </cols>
  <sheetData>
    <row r="1" spans="1:2" ht="18.75">
      <c r="A1" s="129" t="s">
        <v>2064</v>
      </c>
      <c r="B1" s="129"/>
    </row>
    <row r="2" spans="1:8" ht="20.25">
      <c r="A2" s="347" t="s">
        <v>2541</v>
      </c>
      <c r="B2" s="347"/>
      <c r="C2" s="347"/>
      <c r="D2" s="347"/>
      <c r="E2" s="347"/>
      <c r="F2" s="347"/>
      <c r="G2" s="347"/>
      <c r="H2" s="347"/>
    </row>
    <row r="3" spans="1:8" ht="20.25">
      <c r="A3" s="101"/>
      <c r="B3" s="101"/>
      <c r="C3" s="101"/>
      <c r="D3" s="101"/>
      <c r="E3" s="101"/>
      <c r="F3" s="101"/>
      <c r="G3" s="102"/>
      <c r="H3" s="102" t="s">
        <v>1834</v>
      </c>
    </row>
    <row r="4" spans="1:8" ht="12">
      <c r="A4" s="348" t="s">
        <v>2071</v>
      </c>
      <c r="B4" s="348" t="s">
        <v>506</v>
      </c>
      <c r="C4" s="348" t="s">
        <v>2542</v>
      </c>
      <c r="D4" s="348"/>
      <c r="E4" s="348"/>
      <c r="F4" s="348"/>
      <c r="G4" s="348"/>
      <c r="H4" s="349" t="s">
        <v>2078</v>
      </c>
    </row>
    <row r="5" spans="1:8" s="67" customFormat="1" ht="36">
      <c r="A5" s="348"/>
      <c r="B5" s="348"/>
      <c r="C5" s="66" t="s">
        <v>2074</v>
      </c>
      <c r="D5" s="66" t="s">
        <v>2543</v>
      </c>
      <c r="E5" s="66" t="s">
        <v>302</v>
      </c>
      <c r="F5" s="66" t="s">
        <v>2544</v>
      </c>
      <c r="G5" s="66" t="s">
        <v>2545</v>
      </c>
      <c r="H5" s="349"/>
    </row>
    <row r="6" spans="1:8" ht="12">
      <c r="A6" s="69" t="s">
        <v>572</v>
      </c>
      <c r="B6" s="69">
        <f>SUM(C6,H6)</f>
        <v>261806</v>
      </c>
      <c r="C6" s="130">
        <f>SUM(D6:G6)</f>
        <v>231950</v>
      </c>
      <c r="D6" s="130">
        <f>SUM(D7:D82)</f>
        <v>145866</v>
      </c>
      <c r="E6" s="130">
        <f>SUM(E7:E82)</f>
        <v>8037</v>
      </c>
      <c r="F6" s="130">
        <f>SUM(F7:F82)</f>
        <v>1967</v>
      </c>
      <c r="G6" s="130">
        <f>SUM(G7:G82)</f>
        <v>76080</v>
      </c>
      <c r="H6" s="130">
        <f>SUM(H7:H82)</f>
        <v>29856</v>
      </c>
    </row>
    <row r="7" spans="1:8" ht="12">
      <c r="A7" s="64" t="s">
        <v>1232</v>
      </c>
      <c r="B7" s="64">
        <f>SUM(C7,H7)</f>
        <v>923</v>
      </c>
      <c r="C7" s="63">
        <f>SUM(D7:G7)</f>
        <v>923</v>
      </c>
      <c r="D7" s="63">
        <v>923</v>
      </c>
      <c r="E7" s="63">
        <v>0</v>
      </c>
      <c r="F7" s="63">
        <v>0</v>
      </c>
      <c r="G7" s="63">
        <v>0</v>
      </c>
      <c r="H7" s="63">
        <v>0</v>
      </c>
    </row>
    <row r="8" spans="1:8" ht="12">
      <c r="A8" s="64" t="s">
        <v>1233</v>
      </c>
      <c r="B8" s="64">
        <f aca="true" t="shared" si="0" ref="B8:B71">SUM(C8,H8)</f>
        <v>679</v>
      </c>
      <c r="C8" s="63">
        <f aca="true" t="shared" si="1" ref="C8:C71">SUM(D8:G8)</f>
        <v>679</v>
      </c>
      <c r="D8" s="63">
        <v>679</v>
      </c>
      <c r="E8" s="63">
        <v>0</v>
      </c>
      <c r="F8" s="63">
        <v>0</v>
      </c>
      <c r="G8" s="63">
        <v>0</v>
      </c>
      <c r="H8" s="63">
        <v>0</v>
      </c>
    </row>
    <row r="9" spans="1:8" ht="12">
      <c r="A9" s="64" t="s">
        <v>1234</v>
      </c>
      <c r="B9" s="64">
        <f t="shared" si="0"/>
        <v>1191</v>
      </c>
      <c r="C9" s="63">
        <f t="shared" si="1"/>
        <v>1191</v>
      </c>
      <c r="D9" s="63">
        <v>1191</v>
      </c>
      <c r="E9" s="63">
        <v>0</v>
      </c>
      <c r="F9" s="63">
        <v>0</v>
      </c>
      <c r="G9" s="63">
        <v>0</v>
      </c>
      <c r="H9" s="63">
        <v>0</v>
      </c>
    </row>
    <row r="10" spans="1:8" ht="12">
      <c r="A10" s="64" t="s">
        <v>1235</v>
      </c>
      <c r="B10" s="64">
        <f t="shared" si="0"/>
        <v>446</v>
      </c>
      <c r="C10" s="63">
        <f t="shared" si="1"/>
        <v>446</v>
      </c>
      <c r="D10" s="63">
        <v>446</v>
      </c>
      <c r="E10" s="63">
        <v>0</v>
      </c>
      <c r="F10" s="63">
        <v>0</v>
      </c>
      <c r="G10" s="63">
        <v>0</v>
      </c>
      <c r="H10" s="63">
        <v>0</v>
      </c>
    </row>
    <row r="11" spans="1:8" ht="12">
      <c r="A11" s="64" t="s">
        <v>1236</v>
      </c>
      <c r="B11" s="64">
        <f t="shared" si="0"/>
        <v>1047</v>
      </c>
      <c r="C11" s="63">
        <f t="shared" si="1"/>
        <v>1047</v>
      </c>
      <c r="D11" s="63">
        <v>1047</v>
      </c>
      <c r="E11" s="63">
        <v>0</v>
      </c>
      <c r="F11" s="63">
        <v>0</v>
      </c>
      <c r="G11" s="63">
        <v>0</v>
      </c>
      <c r="H11" s="63">
        <v>0</v>
      </c>
    </row>
    <row r="12" spans="1:8" ht="12">
      <c r="A12" s="64" t="s">
        <v>1237</v>
      </c>
      <c r="B12" s="64">
        <f t="shared" si="0"/>
        <v>238</v>
      </c>
      <c r="C12" s="63">
        <f t="shared" si="1"/>
        <v>238</v>
      </c>
      <c r="D12" s="63">
        <v>238</v>
      </c>
      <c r="E12" s="63">
        <v>0</v>
      </c>
      <c r="F12" s="63">
        <v>0</v>
      </c>
      <c r="G12" s="63">
        <v>0</v>
      </c>
      <c r="H12" s="63">
        <v>0</v>
      </c>
    </row>
    <row r="13" spans="1:8" ht="12">
      <c r="A13" s="64" t="s">
        <v>1238</v>
      </c>
      <c r="B13" s="64">
        <f t="shared" si="0"/>
        <v>793</v>
      </c>
      <c r="C13" s="63">
        <f t="shared" si="1"/>
        <v>793</v>
      </c>
      <c r="D13" s="63">
        <v>647</v>
      </c>
      <c r="E13" s="63">
        <v>146</v>
      </c>
      <c r="F13" s="63">
        <v>0</v>
      </c>
      <c r="G13" s="63">
        <v>0</v>
      </c>
      <c r="H13" s="63">
        <v>0</v>
      </c>
    </row>
    <row r="14" spans="1:8" ht="12">
      <c r="A14" s="64" t="s">
        <v>1239</v>
      </c>
      <c r="B14" s="64">
        <f t="shared" si="0"/>
        <v>203</v>
      </c>
      <c r="C14" s="63">
        <f t="shared" si="1"/>
        <v>203</v>
      </c>
      <c r="D14" s="63">
        <v>203</v>
      </c>
      <c r="E14" s="63">
        <v>0</v>
      </c>
      <c r="F14" s="63">
        <v>0</v>
      </c>
      <c r="G14" s="63">
        <v>0</v>
      </c>
      <c r="H14" s="63">
        <v>0</v>
      </c>
    </row>
    <row r="15" spans="1:8" ht="12">
      <c r="A15" s="64" t="s">
        <v>1240</v>
      </c>
      <c r="B15" s="64">
        <f t="shared" si="0"/>
        <v>169</v>
      </c>
      <c r="C15" s="63">
        <f t="shared" si="1"/>
        <v>169</v>
      </c>
      <c r="D15" s="63">
        <v>169</v>
      </c>
      <c r="E15" s="63">
        <v>0</v>
      </c>
      <c r="F15" s="63">
        <v>0</v>
      </c>
      <c r="G15" s="63">
        <v>0</v>
      </c>
      <c r="H15" s="63">
        <v>0</v>
      </c>
    </row>
    <row r="16" spans="1:8" ht="12">
      <c r="A16" s="64" t="s">
        <v>1241</v>
      </c>
      <c r="B16" s="64">
        <f t="shared" si="0"/>
        <v>241</v>
      </c>
      <c r="C16" s="63">
        <f t="shared" si="1"/>
        <v>241</v>
      </c>
      <c r="D16" s="63">
        <v>241</v>
      </c>
      <c r="E16" s="63">
        <v>0</v>
      </c>
      <c r="F16" s="63">
        <v>0</v>
      </c>
      <c r="G16" s="63">
        <v>0</v>
      </c>
      <c r="H16" s="63">
        <v>0</v>
      </c>
    </row>
    <row r="17" spans="1:8" ht="12">
      <c r="A17" s="64" t="s">
        <v>1242</v>
      </c>
      <c r="B17" s="64">
        <f t="shared" si="0"/>
        <v>675</v>
      </c>
      <c r="C17" s="63">
        <f t="shared" si="1"/>
        <v>675</v>
      </c>
      <c r="D17" s="63">
        <v>617</v>
      </c>
      <c r="E17" s="63">
        <v>58</v>
      </c>
      <c r="F17" s="63">
        <v>0</v>
      </c>
      <c r="G17" s="63">
        <v>0</v>
      </c>
      <c r="H17" s="63">
        <v>0</v>
      </c>
    </row>
    <row r="18" spans="1:8" ht="12">
      <c r="A18" s="64" t="s">
        <v>1243</v>
      </c>
      <c r="B18" s="64">
        <f t="shared" si="0"/>
        <v>30</v>
      </c>
      <c r="C18" s="63">
        <f t="shared" si="1"/>
        <v>30</v>
      </c>
      <c r="D18" s="63">
        <v>30</v>
      </c>
      <c r="E18" s="63">
        <v>0</v>
      </c>
      <c r="F18" s="63">
        <v>0</v>
      </c>
      <c r="G18" s="63">
        <v>0</v>
      </c>
      <c r="H18" s="63">
        <v>0</v>
      </c>
    </row>
    <row r="19" spans="1:8" ht="12">
      <c r="A19" s="64" t="s">
        <v>1244</v>
      </c>
      <c r="B19" s="64">
        <f t="shared" si="0"/>
        <v>16</v>
      </c>
      <c r="C19" s="63">
        <f t="shared" si="1"/>
        <v>16</v>
      </c>
      <c r="D19" s="63">
        <v>16</v>
      </c>
      <c r="E19" s="63">
        <v>0</v>
      </c>
      <c r="F19" s="63">
        <v>0</v>
      </c>
      <c r="G19" s="63">
        <v>0</v>
      </c>
      <c r="H19" s="63">
        <v>0</v>
      </c>
    </row>
    <row r="20" spans="1:8" ht="12">
      <c r="A20" s="64" t="s">
        <v>1245</v>
      </c>
      <c r="B20" s="64">
        <f t="shared" si="0"/>
        <v>559</v>
      </c>
      <c r="C20" s="63">
        <f t="shared" si="1"/>
        <v>559</v>
      </c>
      <c r="D20" s="63">
        <v>559</v>
      </c>
      <c r="E20" s="63">
        <v>0</v>
      </c>
      <c r="F20" s="63">
        <v>0</v>
      </c>
      <c r="G20" s="63">
        <v>0</v>
      </c>
      <c r="H20" s="63">
        <v>0</v>
      </c>
    </row>
    <row r="21" spans="1:8" ht="12">
      <c r="A21" s="64" t="s">
        <v>1246</v>
      </c>
      <c r="B21" s="64">
        <f t="shared" si="0"/>
        <v>134</v>
      </c>
      <c r="C21" s="63">
        <f t="shared" si="1"/>
        <v>134</v>
      </c>
      <c r="D21" s="63">
        <v>134</v>
      </c>
      <c r="E21" s="63">
        <v>0</v>
      </c>
      <c r="F21" s="63">
        <v>0</v>
      </c>
      <c r="G21" s="63">
        <v>0</v>
      </c>
      <c r="H21" s="63">
        <v>0</v>
      </c>
    </row>
    <row r="22" spans="1:8" ht="12">
      <c r="A22" s="64" t="s">
        <v>1247</v>
      </c>
      <c r="B22" s="64">
        <f t="shared" si="0"/>
        <v>335</v>
      </c>
      <c r="C22" s="63">
        <f t="shared" si="1"/>
        <v>335</v>
      </c>
      <c r="D22" s="63">
        <v>330</v>
      </c>
      <c r="E22" s="63">
        <v>5</v>
      </c>
      <c r="F22" s="63">
        <v>0</v>
      </c>
      <c r="G22" s="63">
        <v>0</v>
      </c>
      <c r="H22" s="63">
        <v>0</v>
      </c>
    </row>
    <row r="23" spans="1:8" ht="12">
      <c r="A23" s="64" t="s">
        <v>1248</v>
      </c>
      <c r="B23" s="64">
        <f t="shared" si="0"/>
        <v>1253</v>
      </c>
      <c r="C23" s="63">
        <f t="shared" si="1"/>
        <v>753</v>
      </c>
      <c r="D23" s="63">
        <v>315</v>
      </c>
      <c r="E23" s="63">
        <v>0</v>
      </c>
      <c r="F23" s="63">
        <v>438</v>
      </c>
      <c r="G23" s="63">
        <v>0</v>
      </c>
      <c r="H23" s="63">
        <v>500</v>
      </c>
    </row>
    <row r="24" spans="1:8" ht="12">
      <c r="A24" s="64" t="s">
        <v>1249</v>
      </c>
      <c r="B24" s="64">
        <f t="shared" si="0"/>
        <v>4835</v>
      </c>
      <c r="C24" s="63">
        <f t="shared" si="1"/>
        <v>4628</v>
      </c>
      <c r="D24" s="63">
        <v>4085</v>
      </c>
      <c r="E24" s="63">
        <v>543</v>
      </c>
      <c r="F24" s="63">
        <v>0</v>
      </c>
      <c r="G24" s="63">
        <v>0</v>
      </c>
      <c r="H24" s="63">
        <v>207</v>
      </c>
    </row>
    <row r="25" spans="1:8" ht="12">
      <c r="A25" s="68" t="s">
        <v>1250</v>
      </c>
      <c r="B25" s="64">
        <f t="shared" si="0"/>
        <v>694</v>
      </c>
      <c r="C25" s="63">
        <f t="shared" si="1"/>
        <v>475</v>
      </c>
      <c r="D25" s="63">
        <v>315</v>
      </c>
      <c r="E25" s="63">
        <v>160</v>
      </c>
      <c r="F25" s="63">
        <v>0</v>
      </c>
      <c r="G25" s="63">
        <v>0</v>
      </c>
      <c r="H25" s="63">
        <v>219</v>
      </c>
    </row>
    <row r="26" spans="1:8" ht="12">
      <c r="A26" s="64" t="s">
        <v>1251</v>
      </c>
      <c r="B26" s="64">
        <f t="shared" si="0"/>
        <v>2454</v>
      </c>
      <c r="C26" s="63">
        <f t="shared" si="1"/>
        <v>2017</v>
      </c>
      <c r="D26" s="63">
        <v>1688</v>
      </c>
      <c r="E26" s="63">
        <v>329</v>
      </c>
      <c r="F26" s="63">
        <v>0</v>
      </c>
      <c r="G26" s="63">
        <v>0</v>
      </c>
      <c r="H26" s="63">
        <v>437</v>
      </c>
    </row>
    <row r="27" spans="1:8" ht="12">
      <c r="A27" s="64" t="s">
        <v>1252</v>
      </c>
      <c r="B27" s="64">
        <f t="shared" si="0"/>
        <v>10</v>
      </c>
      <c r="C27" s="63">
        <f t="shared" si="1"/>
        <v>10</v>
      </c>
      <c r="D27" s="63">
        <v>10</v>
      </c>
      <c r="E27" s="63">
        <v>0</v>
      </c>
      <c r="F27" s="63">
        <v>0</v>
      </c>
      <c r="G27" s="63">
        <v>0</v>
      </c>
      <c r="H27" s="63">
        <v>0</v>
      </c>
    </row>
    <row r="28" spans="1:8" ht="12">
      <c r="A28" s="64" t="s">
        <v>1253</v>
      </c>
      <c r="B28" s="64">
        <f t="shared" si="0"/>
        <v>30</v>
      </c>
      <c r="C28" s="63">
        <f t="shared" si="1"/>
        <v>30</v>
      </c>
      <c r="D28" s="63">
        <v>30</v>
      </c>
      <c r="E28" s="63">
        <v>0</v>
      </c>
      <c r="F28" s="63">
        <v>0</v>
      </c>
      <c r="G28" s="63">
        <v>0</v>
      </c>
      <c r="H28" s="63">
        <v>0</v>
      </c>
    </row>
    <row r="29" spans="1:8" ht="12">
      <c r="A29" s="64" t="s">
        <v>1254</v>
      </c>
      <c r="B29" s="64">
        <f t="shared" si="0"/>
        <v>1817</v>
      </c>
      <c r="C29" s="63">
        <f t="shared" si="1"/>
        <v>1817</v>
      </c>
      <c r="D29" s="63">
        <v>1601</v>
      </c>
      <c r="E29" s="63">
        <v>216</v>
      </c>
      <c r="F29" s="63">
        <v>0</v>
      </c>
      <c r="G29" s="63">
        <v>0</v>
      </c>
      <c r="H29" s="63">
        <v>0</v>
      </c>
    </row>
    <row r="30" spans="1:8" ht="12">
      <c r="A30" s="68" t="s">
        <v>1255</v>
      </c>
      <c r="B30" s="64">
        <f t="shared" si="0"/>
        <v>228</v>
      </c>
      <c r="C30" s="63">
        <f t="shared" si="1"/>
        <v>228</v>
      </c>
      <c r="D30" s="63">
        <v>159</v>
      </c>
      <c r="E30" s="63">
        <v>69</v>
      </c>
      <c r="F30" s="63">
        <v>0</v>
      </c>
      <c r="G30" s="63">
        <v>0</v>
      </c>
      <c r="H30" s="63">
        <v>0</v>
      </c>
    </row>
    <row r="31" spans="1:8" ht="12">
      <c r="A31" s="68" t="s">
        <v>1256</v>
      </c>
      <c r="B31" s="64">
        <f t="shared" si="0"/>
        <v>561</v>
      </c>
      <c r="C31" s="63">
        <f t="shared" si="1"/>
        <v>561</v>
      </c>
      <c r="D31" s="63">
        <v>561</v>
      </c>
      <c r="E31" s="63">
        <v>0</v>
      </c>
      <c r="F31" s="63">
        <v>0</v>
      </c>
      <c r="G31" s="63">
        <v>0</v>
      </c>
      <c r="H31" s="63">
        <v>0</v>
      </c>
    </row>
    <row r="32" spans="1:8" ht="12">
      <c r="A32" s="64" t="s">
        <v>1257</v>
      </c>
      <c r="B32" s="64">
        <f t="shared" si="0"/>
        <v>244</v>
      </c>
      <c r="C32" s="63">
        <f t="shared" si="1"/>
        <v>244</v>
      </c>
      <c r="D32" s="63">
        <v>244</v>
      </c>
      <c r="E32" s="63">
        <v>0</v>
      </c>
      <c r="F32" s="63">
        <v>0</v>
      </c>
      <c r="G32" s="63">
        <v>0</v>
      </c>
      <c r="H32" s="63">
        <v>0</v>
      </c>
    </row>
    <row r="33" spans="1:8" ht="12">
      <c r="A33" s="64" t="s">
        <v>1258</v>
      </c>
      <c r="B33" s="64">
        <f t="shared" si="0"/>
        <v>429</v>
      </c>
      <c r="C33" s="63">
        <f t="shared" si="1"/>
        <v>429</v>
      </c>
      <c r="D33" s="63">
        <v>429</v>
      </c>
      <c r="E33" s="63">
        <v>0</v>
      </c>
      <c r="F33" s="63">
        <v>0</v>
      </c>
      <c r="G33" s="63">
        <v>0</v>
      </c>
      <c r="H33" s="63">
        <v>0</v>
      </c>
    </row>
    <row r="34" spans="1:8" ht="12">
      <c r="A34" s="68" t="s">
        <v>1259</v>
      </c>
      <c r="B34" s="64">
        <f t="shared" si="0"/>
        <v>430</v>
      </c>
      <c r="C34" s="63">
        <f t="shared" si="1"/>
        <v>430</v>
      </c>
      <c r="D34" s="63">
        <v>430</v>
      </c>
      <c r="E34" s="63">
        <v>0</v>
      </c>
      <c r="F34" s="63">
        <v>0</v>
      </c>
      <c r="G34" s="63">
        <v>0</v>
      </c>
      <c r="H34" s="63">
        <v>0</v>
      </c>
    </row>
    <row r="35" spans="1:8" ht="12">
      <c r="A35" s="64" t="s">
        <v>1260</v>
      </c>
      <c r="B35" s="64">
        <f t="shared" si="0"/>
        <v>226</v>
      </c>
      <c r="C35" s="63">
        <f t="shared" si="1"/>
        <v>226</v>
      </c>
      <c r="D35" s="63">
        <v>226</v>
      </c>
      <c r="E35" s="63">
        <v>0</v>
      </c>
      <c r="F35" s="63">
        <v>0</v>
      </c>
      <c r="G35" s="63">
        <v>0</v>
      </c>
      <c r="H35" s="63">
        <v>0</v>
      </c>
    </row>
    <row r="36" spans="1:8" ht="12">
      <c r="A36" s="64" t="s">
        <v>1261</v>
      </c>
      <c r="B36" s="64">
        <f t="shared" si="0"/>
        <v>333</v>
      </c>
      <c r="C36" s="63">
        <f t="shared" si="1"/>
        <v>333</v>
      </c>
      <c r="D36" s="63">
        <v>333</v>
      </c>
      <c r="E36" s="63">
        <v>0</v>
      </c>
      <c r="F36" s="63">
        <v>0</v>
      </c>
      <c r="G36" s="63">
        <v>0</v>
      </c>
      <c r="H36" s="63">
        <v>0</v>
      </c>
    </row>
    <row r="37" spans="1:8" ht="12">
      <c r="A37" s="64" t="s">
        <v>1262</v>
      </c>
      <c r="B37" s="64">
        <f t="shared" si="0"/>
        <v>5113</v>
      </c>
      <c r="C37" s="63">
        <f t="shared" si="1"/>
        <v>5113</v>
      </c>
      <c r="D37" s="63">
        <v>4813</v>
      </c>
      <c r="E37" s="63">
        <v>300</v>
      </c>
      <c r="F37" s="63">
        <v>0</v>
      </c>
      <c r="G37" s="63">
        <v>0</v>
      </c>
      <c r="H37" s="63">
        <v>0</v>
      </c>
    </row>
    <row r="38" spans="1:8" ht="12">
      <c r="A38" s="68" t="s">
        <v>1263</v>
      </c>
      <c r="B38" s="64">
        <f t="shared" si="0"/>
        <v>499</v>
      </c>
      <c r="C38" s="63">
        <f t="shared" si="1"/>
        <v>499</v>
      </c>
      <c r="D38" s="63">
        <v>362</v>
      </c>
      <c r="E38" s="63">
        <v>137</v>
      </c>
      <c r="F38" s="63">
        <v>0</v>
      </c>
      <c r="G38" s="63">
        <v>0</v>
      </c>
      <c r="H38" s="63">
        <v>0</v>
      </c>
    </row>
    <row r="39" spans="1:8" ht="12">
      <c r="A39" s="64" t="s">
        <v>1264</v>
      </c>
      <c r="B39" s="64">
        <f t="shared" si="0"/>
        <v>97</v>
      </c>
      <c r="C39" s="63">
        <f t="shared" si="1"/>
        <v>97</v>
      </c>
      <c r="D39" s="63">
        <v>97</v>
      </c>
      <c r="E39" s="63">
        <v>0</v>
      </c>
      <c r="F39" s="63">
        <v>0</v>
      </c>
      <c r="G39" s="63">
        <v>0</v>
      </c>
      <c r="H39" s="63">
        <v>0</v>
      </c>
    </row>
    <row r="40" spans="1:8" ht="12">
      <c r="A40" s="64" t="s">
        <v>1265</v>
      </c>
      <c r="B40" s="64">
        <f t="shared" si="0"/>
        <v>2824</v>
      </c>
      <c r="C40" s="63">
        <f t="shared" si="1"/>
        <v>2824</v>
      </c>
      <c r="D40" s="63">
        <v>1711</v>
      </c>
      <c r="E40" s="63">
        <v>1113</v>
      </c>
      <c r="F40" s="63">
        <v>0</v>
      </c>
      <c r="G40" s="63">
        <v>0</v>
      </c>
      <c r="H40" s="63">
        <v>0</v>
      </c>
    </row>
    <row r="41" spans="1:8" ht="12">
      <c r="A41" s="68" t="s">
        <v>1266</v>
      </c>
      <c r="B41" s="64">
        <f t="shared" si="0"/>
        <v>2454</v>
      </c>
      <c r="C41" s="63">
        <f t="shared" si="1"/>
        <v>2454</v>
      </c>
      <c r="D41" s="63">
        <v>654</v>
      </c>
      <c r="E41" s="63">
        <v>1800</v>
      </c>
      <c r="F41" s="63">
        <v>0</v>
      </c>
      <c r="G41" s="63">
        <v>0</v>
      </c>
      <c r="H41" s="63">
        <v>0</v>
      </c>
    </row>
    <row r="42" spans="1:8" ht="12">
      <c r="A42" s="68" t="s">
        <v>1267</v>
      </c>
      <c r="B42" s="64">
        <f t="shared" si="0"/>
        <v>95</v>
      </c>
      <c r="C42" s="63">
        <f t="shared" si="1"/>
        <v>95</v>
      </c>
      <c r="D42" s="63">
        <v>95</v>
      </c>
      <c r="E42" s="63">
        <v>0</v>
      </c>
      <c r="F42" s="63">
        <v>0</v>
      </c>
      <c r="G42" s="63">
        <v>0</v>
      </c>
      <c r="H42" s="63">
        <v>0</v>
      </c>
    </row>
    <row r="43" spans="1:8" ht="12">
      <c r="A43" s="68" t="s">
        <v>1268</v>
      </c>
      <c r="B43" s="64">
        <f t="shared" si="0"/>
        <v>95</v>
      </c>
      <c r="C43" s="63">
        <f t="shared" si="1"/>
        <v>95</v>
      </c>
      <c r="D43" s="63">
        <v>95</v>
      </c>
      <c r="E43" s="63">
        <v>0</v>
      </c>
      <c r="F43" s="63">
        <v>0</v>
      </c>
      <c r="G43" s="63">
        <v>0</v>
      </c>
      <c r="H43" s="63">
        <v>0</v>
      </c>
    </row>
    <row r="44" spans="1:8" ht="12">
      <c r="A44" s="64" t="s">
        <v>1269</v>
      </c>
      <c r="B44" s="64">
        <f t="shared" si="0"/>
        <v>488</v>
      </c>
      <c r="C44" s="63">
        <f t="shared" si="1"/>
        <v>488</v>
      </c>
      <c r="D44" s="63">
        <v>488</v>
      </c>
      <c r="E44" s="63">
        <v>0</v>
      </c>
      <c r="F44" s="63">
        <v>0</v>
      </c>
      <c r="G44" s="63">
        <v>0</v>
      </c>
      <c r="H44" s="63">
        <v>0</v>
      </c>
    </row>
    <row r="45" spans="1:8" ht="12">
      <c r="A45" s="68" t="s">
        <v>1270</v>
      </c>
      <c r="B45" s="64">
        <f t="shared" si="0"/>
        <v>187</v>
      </c>
      <c r="C45" s="63">
        <f t="shared" si="1"/>
        <v>187</v>
      </c>
      <c r="D45" s="63">
        <v>187</v>
      </c>
      <c r="E45" s="63">
        <v>0</v>
      </c>
      <c r="F45" s="63">
        <v>0</v>
      </c>
      <c r="G45" s="63">
        <v>0</v>
      </c>
      <c r="H45" s="63">
        <v>0</v>
      </c>
    </row>
    <row r="46" spans="1:8" ht="12">
      <c r="A46" s="64" t="s">
        <v>1271</v>
      </c>
      <c r="B46" s="64">
        <f t="shared" si="0"/>
        <v>915</v>
      </c>
      <c r="C46" s="63">
        <f t="shared" si="1"/>
        <v>915</v>
      </c>
      <c r="D46" s="63">
        <v>909</v>
      </c>
      <c r="E46" s="63">
        <v>6</v>
      </c>
      <c r="F46" s="63">
        <v>0</v>
      </c>
      <c r="G46" s="63">
        <v>0</v>
      </c>
      <c r="H46" s="63">
        <v>0</v>
      </c>
    </row>
    <row r="47" spans="1:8" ht="12">
      <c r="A47" s="64" t="s">
        <v>1272</v>
      </c>
      <c r="B47" s="64">
        <f t="shared" si="0"/>
        <v>274</v>
      </c>
      <c r="C47" s="63">
        <f t="shared" si="1"/>
        <v>274</v>
      </c>
      <c r="D47" s="63">
        <v>254</v>
      </c>
      <c r="E47" s="63">
        <v>20</v>
      </c>
      <c r="F47" s="63">
        <v>0</v>
      </c>
      <c r="G47" s="63">
        <v>0</v>
      </c>
      <c r="H47" s="63">
        <v>0</v>
      </c>
    </row>
    <row r="48" spans="1:8" ht="12">
      <c r="A48" s="64" t="s">
        <v>1273</v>
      </c>
      <c r="B48" s="64">
        <f t="shared" si="0"/>
        <v>1629</v>
      </c>
      <c r="C48" s="63">
        <f t="shared" si="1"/>
        <v>1629</v>
      </c>
      <c r="D48" s="63">
        <v>1099</v>
      </c>
      <c r="E48" s="63">
        <v>530</v>
      </c>
      <c r="F48" s="63">
        <v>0</v>
      </c>
      <c r="G48" s="63">
        <v>0</v>
      </c>
      <c r="H48" s="63">
        <v>0</v>
      </c>
    </row>
    <row r="49" spans="1:8" ht="12">
      <c r="A49" s="68" t="s">
        <v>1274</v>
      </c>
      <c r="B49" s="64">
        <f t="shared" si="0"/>
        <v>99</v>
      </c>
      <c r="C49" s="63">
        <f t="shared" si="1"/>
        <v>99</v>
      </c>
      <c r="D49" s="63">
        <v>99</v>
      </c>
      <c r="E49" s="63">
        <v>0</v>
      </c>
      <c r="F49" s="63">
        <v>0</v>
      </c>
      <c r="G49" s="63">
        <v>0</v>
      </c>
      <c r="H49" s="63">
        <v>0</v>
      </c>
    </row>
    <row r="50" spans="1:8" ht="12">
      <c r="A50" s="68" t="s">
        <v>1275</v>
      </c>
      <c r="B50" s="64">
        <f t="shared" si="0"/>
        <v>304</v>
      </c>
      <c r="C50" s="63">
        <f t="shared" si="1"/>
        <v>304</v>
      </c>
      <c r="D50" s="63">
        <v>304</v>
      </c>
      <c r="E50" s="63">
        <v>0</v>
      </c>
      <c r="F50" s="63">
        <v>0</v>
      </c>
      <c r="G50" s="63">
        <v>0</v>
      </c>
      <c r="H50" s="63">
        <v>0</v>
      </c>
    </row>
    <row r="51" spans="1:8" ht="12">
      <c r="A51" s="68" t="s">
        <v>1276</v>
      </c>
      <c r="B51" s="64">
        <f t="shared" si="0"/>
        <v>2056</v>
      </c>
      <c r="C51" s="63">
        <f t="shared" si="1"/>
        <v>2056</v>
      </c>
      <c r="D51" s="63">
        <v>1756</v>
      </c>
      <c r="E51" s="63">
        <v>300</v>
      </c>
      <c r="F51" s="63">
        <v>0</v>
      </c>
      <c r="G51" s="63">
        <v>0</v>
      </c>
      <c r="H51" s="63">
        <v>0</v>
      </c>
    </row>
    <row r="52" spans="1:8" ht="12">
      <c r="A52" s="64" t="s">
        <v>1277</v>
      </c>
      <c r="B52" s="64">
        <f t="shared" si="0"/>
        <v>136</v>
      </c>
      <c r="C52" s="63">
        <f t="shared" si="1"/>
        <v>136</v>
      </c>
      <c r="D52" s="63">
        <v>136</v>
      </c>
      <c r="E52" s="63">
        <v>0</v>
      </c>
      <c r="F52" s="63">
        <v>0</v>
      </c>
      <c r="G52" s="63">
        <v>0</v>
      </c>
      <c r="H52" s="63">
        <v>0</v>
      </c>
    </row>
    <row r="53" spans="1:8" ht="12">
      <c r="A53" s="64" t="s">
        <v>1278</v>
      </c>
      <c r="B53" s="64">
        <f t="shared" si="0"/>
        <v>140</v>
      </c>
      <c r="C53" s="63">
        <f t="shared" si="1"/>
        <v>140</v>
      </c>
      <c r="D53" s="63">
        <v>140</v>
      </c>
      <c r="E53" s="63">
        <v>0</v>
      </c>
      <c r="F53" s="63">
        <v>0</v>
      </c>
      <c r="G53" s="63">
        <v>0</v>
      </c>
      <c r="H53" s="63">
        <v>0</v>
      </c>
    </row>
    <row r="54" spans="1:8" ht="12">
      <c r="A54" s="64" t="s">
        <v>1279</v>
      </c>
      <c r="B54" s="64">
        <f t="shared" si="0"/>
        <v>100</v>
      </c>
      <c r="C54" s="63">
        <f t="shared" si="1"/>
        <v>100</v>
      </c>
      <c r="D54" s="63">
        <v>80</v>
      </c>
      <c r="E54" s="63">
        <v>20</v>
      </c>
      <c r="F54" s="63">
        <v>0</v>
      </c>
      <c r="G54" s="63">
        <v>0</v>
      </c>
      <c r="H54" s="63">
        <v>0</v>
      </c>
    </row>
    <row r="55" spans="1:8" ht="12">
      <c r="A55" s="64" t="s">
        <v>1280</v>
      </c>
      <c r="B55" s="64">
        <f t="shared" si="0"/>
        <v>46</v>
      </c>
      <c r="C55" s="63">
        <f t="shared" si="1"/>
        <v>46</v>
      </c>
      <c r="D55" s="63">
        <v>46</v>
      </c>
      <c r="E55" s="63">
        <v>0</v>
      </c>
      <c r="F55" s="63">
        <v>0</v>
      </c>
      <c r="G55" s="63">
        <v>0</v>
      </c>
      <c r="H55" s="63">
        <v>0</v>
      </c>
    </row>
    <row r="56" spans="1:8" ht="12">
      <c r="A56" s="64" t="s">
        <v>1281</v>
      </c>
      <c r="B56" s="64">
        <f t="shared" si="0"/>
        <v>48408</v>
      </c>
      <c r="C56" s="63">
        <f t="shared" si="1"/>
        <v>48408</v>
      </c>
      <c r="D56" s="63">
        <v>47356</v>
      </c>
      <c r="E56" s="63">
        <v>253</v>
      </c>
      <c r="F56" s="63">
        <v>799</v>
      </c>
      <c r="G56" s="63">
        <v>0</v>
      </c>
      <c r="H56" s="63">
        <v>0</v>
      </c>
    </row>
    <row r="57" spans="1:8" ht="12">
      <c r="A57" s="64" t="s">
        <v>1282</v>
      </c>
      <c r="B57" s="64">
        <f t="shared" si="0"/>
        <v>243</v>
      </c>
      <c r="C57" s="63">
        <f t="shared" si="1"/>
        <v>243</v>
      </c>
      <c r="D57" s="63">
        <v>243</v>
      </c>
      <c r="E57" s="63">
        <v>0</v>
      </c>
      <c r="F57" s="63">
        <v>0</v>
      </c>
      <c r="G57" s="63">
        <v>0</v>
      </c>
      <c r="H57" s="63">
        <v>0</v>
      </c>
    </row>
    <row r="58" spans="1:8" ht="12">
      <c r="A58" s="68" t="s">
        <v>1283</v>
      </c>
      <c r="B58" s="64">
        <f t="shared" si="0"/>
        <v>353</v>
      </c>
      <c r="C58" s="63">
        <f t="shared" si="1"/>
        <v>353</v>
      </c>
      <c r="D58" s="63">
        <v>318</v>
      </c>
      <c r="E58" s="63">
        <v>35</v>
      </c>
      <c r="F58" s="63">
        <v>0</v>
      </c>
      <c r="G58" s="63">
        <v>0</v>
      </c>
      <c r="H58" s="63">
        <v>0</v>
      </c>
    </row>
    <row r="59" spans="1:8" ht="12">
      <c r="A59" s="68" t="s">
        <v>1284</v>
      </c>
      <c r="B59" s="64">
        <f t="shared" si="0"/>
        <v>653</v>
      </c>
      <c r="C59" s="63">
        <f t="shared" si="1"/>
        <v>653</v>
      </c>
      <c r="D59" s="63">
        <v>653</v>
      </c>
      <c r="E59" s="63">
        <v>0</v>
      </c>
      <c r="F59" s="63">
        <v>0</v>
      </c>
      <c r="G59" s="63">
        <v>0</v>
      </c>
      <c r="H59" s="63">
        <v>0</v>
      </c>
    </row>
    <row r="60" spans="1:8" ht="12">
      <c r="A60" s="64" t="s">
        <v>1285</v>
      </c>
      <c r="B60" s="64">
        <f t="shared" si="0"/>
        <v>1257</v>
      </c>
      <c r="C60" s="63">
        <f t="shared" si="1"/>
        <v>986</v>
      </c>
      <c r="D60" s="63">
        <v>769</v>
      </c>
      <c r="E60" s="63">
        <v>217</v>
      </c>
      <c r="F60" s="63">
        <v>0</v>
      </c>
      <c r="G60" s="63">
        <v>0</v>
      </c>
      <c r="H60" s="63">
        <v>271</v>
      </c>
    </row>
    <row r="61" spans="1:8" ht="12">
      <c r="A61" s="64" t="s">
        <v>1286</v>
      </c>
      <c r="B61" s="64">
        <f t="shared" si="0"/>
        <v>3736</v>
      </c>
      <c r="C61" s="63">
        <f t="shared" si="1"/>
        <v>346</v>
      </c>
      <c r="D61" s="63">
        <v>289</v>
      </c>
      <c r="E61" s="63">
        <v>57</v>
      </c>
      <c r="F61" s="63">
        <v>0</v>
      </c>
      <c r="G61" s="63">
        <v>0</v>
      </c>
      <c r="H61" s="63">
        <v>3390</v>
      </c>
    </row>
    <row r="62" spans="1:8" ht="12">
      <c r="A62" s="64" t="s">
        <v>1287</v>
      </c>
      <c r="B62" s="64">
        <f t="shared" si="0"/>
        <v>2018</v>
      </c>
      <c r="C62" s="63">
        <f t="shared" si="1"/>
        <v>2018</v>
      </c>
      <c r="D62" s="63">
        <v>1747</v>
      </c>
      <c r="E62" s="63">
        <v>271</v>
      </c>
      <c r="F62" s="63">
        <v>0</v>
      </c>
      <c r="G62" s="63">
        <v>0</v>
      </c>
      <c r="H62" s="63">
        <v>0</v>
      </c>
    </row>
    <row r="63" spans="1:8" ht="12">
      <c r="A63" s="68" t="s">
        <v>1288</v>
      </c>
      <c r="B63" s="64">
        <f t="shared" si="0"/>
        <v>210</v>
      </c>
      <c r="C63" s="63">
        <f t="shared" si="1"/>
        <v>210</v>
      </c>
      <c r="D63" s="63">
        <v>210</v>
      </c>
      <c r="E63" s="63">
        <v>0</v>
      </c>
      <c r="F63" s="63">
        <v>0</v>
      </c>
      <c r="G63" s="63">
        <v>0</v>
      </c>
      <c r="H63" s="63">
        <v>0</v>
      </c>
    </row>
    <row r="64" spans="1:8" ht="12">
      <c r="A64" s="64" t="s">
        <v>1289</v>
      </c>
      <c r="B64" s="64">
        <f t="shared" si="0"/>
        <v>2972</v>
      </c>
      <c r="C64" s="63">
        <f t="shared" si="1"/>
        <v>2972</v>
      </c>
      <c r="D64" s="63">
        <v>2972</v>
      </c>
      <c r="E64" s="63">
        <v>0</v>
      </c>
      <c r="F64" s="63">
        <v>0</v>
      </c>
      <c r="G64" s="63">
        <v>0</v>
      </c>
      <c r="H64" s="63">
        <v>0</v>
      </c>
    </row>
    <row r="65" spans="1:8" ht="12">
      <c r="A65" s="64" t="s">
        <v>1290</v>
      </c>
      <c r="B65" s="64">
        <f t="shared" si="0"/>
        <v>2012</v>
      </c>
      <c r="C65" s="63">
        <f t="shared" si="1"/>
        <v>2012</v>
      </c>
      <c r="D65" s="63">
        <v>1342</v>
      </c>
      <c r="E65" s="63">
        <v>670</v>
      </c>
      <c r="F65" s="63">
        <v>0</v>
      </c>
      <c r="G65" s="63">
        <v>0</v>
      </c>
      <c r="H65" s="63">
        <v>0</v>
      </c>
    </row>
    <row r="66" spans="1:8" ht="12">
      <c r="A66" s="68" t="s">
        <v>1291</v>
      </c>
      <c r="B66" s="64">
        <f t="shared" si="0"/>
        <v>524</v>
      </c>
      <c r="C66" s="63">
        <f t="shared" si="1"/>
        <v>524</v>
      </c>
      <c r="D66" s="63">
        <v>85</v>
      </c>
      <c r="E66" s="63">
        <v>439</v>
      </c>
      <c r="F66" s="63">
        <v>0</v>
      </c>
      <c r="G66" s="63">
        <v>0</v>
      </c>
      <c r="H66" s="63">
        <v>0</v>
      </c>
    </row>
    <row r="67" spans="1:8" ht="12">
      <c r="A67" s="68" t="s">
        <v>1292</v>
      </c>
      <c r="B67" s="64">
        <f t="shared" si="0"/>
        <v>1135</v>
      </c>
      <c r="C67" s="63">
        <f t="shared" si="1"/>
        <v>1135</v>
      </c>
      <c r="D67" s="63">
        <v>1135</v>
      </c>
      <c r="E67" s="63">
        <v>0</v>
      </c>
      <c r="F67" s="63">
        <v>0</v>
      </c>
      <c r="G67" s="63">
        <v>0</v>
      </c>
      <c r="H67" s="63">
        <v>0</v>
      </c>
    </row>
    <row r="68" spans="1:8" ht="12">
      <c r="A68" s="64" t="s">
        <v>1293</v>
      </c>
      <c r="B68" s="64">
        <f t="shared" si="0"/>
        <v>2193</v>
      </c>
      <c r="C68" s="63">
        <f t="shared" si="1"/>
        <v>2193</v>
      </c>
      <c r="D68" s="63">
        <v>2023</v>
      </c>
      <c r="E68" s="63">
        <v>170</v>
      </c>
      <c r="F68" s="63">
        <v>0</v>
      </c>
      <c r="G68" s="63">
        <v>0</v>
      </c>
      <c r="H68" s="63">
        <v>0</v>
      </c>
    </row>
    <row r="69" spans="1:8" ht="12">
      <c r="A69" s="68" t="s">
        <v>1294</v>
      </c>
      <c r="B69" s="64">
        <f t="shared" si="0"/>
        <v>7607</v>
      </c>
      <c r="C69" s="63">
        <f t="shared" si="1"/>
        <v>7607</v>
      </c>
      <c r="D69" s="63">
        <v>7591</v>
      </c>
      <c r="E69" s="63">
        <v>16</v>
      </c>
      <c r="F69" s="63">
        <v>0</v>
      </c>
      <c r="G69" s="63">
        <v>0</v>
      </c>
      <c r="H69" s="63">
        <v>0</v>
      </c>
    </row>
    <row r="70" spans="1:8" ht="12">
      <c r="A70" s="68" t="s">
        <v>1295</v>
      </c>
      <c r="B70" s="64">
        <f t="shared" si="0"/>
        <v>35</v>
      </c>
      <c r="C70" s="63">
        <f t="shared" si="1"/>
        <v>35</v>
      </c>
      <c r="D70" s="63">
        <v>35</v>
      </c>
      <c r="E70" s="63">
        <v>0</v>
      </c>
      <c r="F70" s="63">
        <v>0</v>
      </c>
      <c r="G70" s="63">
        <v>0</v>
      </c>
      <c r="H70" s="63">
        <v>0</v>
      </c>
    </row>
    <row r="71" spans="1:8" ht="12">
      <c r="A71" s="64" t="s">
        <v>1296</v>
      </c>
      <c r="B71" s="64">
        <f t="shared" si="0"/>
        <v>260</v>
      </c>
      <c r="C71" s="63">
        <f t="shared" si="1"/>
        <v>260</v>
      </c>
      <c r="D71" s="63">
        <v>260</v>
      </c>
      <c r="E71" s="63">
        <v>0</v>
      </c>
      <c r="F71" s="63">
        <v>0</v>
      </c>
      <c r="G71" s="63">
        <v>0</v>
      </c>
      <c r="H71" s="63">
        <v>0</v>
      </c>
    </row>
    <row r="72" spans="1:8" ht="12">
      <c r="A72" s="68" t="s">
        <v>1297</v>
      </c>
      <c r="B72" s="64">
        <f aca="true" t="shared" si="2" ref="B72:B82">SUM(C72,H72)</f>
        <v>20</v>
      </c>
      <c r="C72" s="63">
        <f aca="true" t="shared" si="3" ref="C72:C82">SUM(D72:G72)</f>
        <v>20</v>
      </c>
      <c r="D72" s="63">
        <v>20</v>
      </c>
      <c r="E72" s="63">
        <v>0</v>
      </c>
      <c r="F72" s="63">
        <v>0</v>
      </c>
      <c r="G72" s="63">
        <v>0</v>
      </c>
      <c r="H72" s="63">
        <v>0</v>
      </c>
    </row>
    <row r="73" spans="1:8" ht="12">
      <c r="A73" s="64" t="s">
        <v>1298</v>
      </c>
      <c r="B73" s="64">
        <f t="shared" si="2"/>
        <v>500</v>
      </c>
      <c r="C73" s="63">
        <f t="shared" si="3"/>
        <v>500</v>
      </c>
      <c r="D73" s="63">
        <v>500</v>
      </c>
      <c r="E73" s="63">
        <v>0</v>
      </c>
      <c r="F73" s="63">
        <v>0</v>
      </c>
      <c r="G73" s="63">
        <v>0</v>
      </c>
      <c r="H73" s="63">
        <v>0</v>
      </c>
    </row>
    <row r="74" spans="1:8" ht="12">
      <c r="A74" s="64" t="s">
        <v>1299</v>
      </c>
      <c r="B74" s="64">
        <f t="shared" si="2"/>
        <v>5064</v>
      </c>
      <c r="C74" s="63">
        <f t="shared" si="3"/>
        <v>5064</v>
      </c>
      <c r="D74" s="63">
        <v>4907</v>
      </c>
      <c r="E74" s="63">
        <v>157</v>
      </c>
      <c r="F74" s="63">
        <v>0</v>
      </c>
      <c r="G74" s="63">
        <v>0</v>
      </c>
      <c r="H74" s="63">
        <v>0</v>
      </c>
    </row>
    <row r="75" spans="1:8" ht="12">
      <c r="A75" s="68" t="s">
        <v>1300</v>
      </c>
      <c r="B75" s="64">
        <f t="shared" si="2"/>
        <v>4840</v>
      </c>
      <c r="C75" s="63">
        <f t="shared" si="3"/>
        <v>4840</v>
      </c>
      <c r="D75" s="63">
        <v>4110</v>
      </c>
      <c r="E75" s="63">
        <v>0</v>
      </c>
      <c r="F75" s="63">
        <v>730</v>
      </c>
      <c r="G75" s="63">
        <v>0</v>
      </c>
      <c r="H75" s="63">
        <v>0</v>
      </c>
    </row>
    <row r="76" spans="1:8" ht="12">
      <c r="A76" s="68" t="s">
        <v>1301</v>
      </c>
      <c r="B76" s="64">
        <f t="shared" si="2"/>
        <v>24892</v>
      </c>
      <c r="C76" s="63">
        <f t="shared" si="3"/>
        <v>60</v>
      </c>
      <c r="D76" s="63">
        <v>60</v>
      </c>
      <c r="E76" s="63">
        <v>0</v>
      </c>
      <c r="F76" s="63">
        <v>0</v>
      </c>
      <c r="G76" s="63">
        <v>0</v>
      </c>
      <c r="H76" s="63">
        <v>24832</v>
      </c>
    </row>
    <row r="77" spans="1:8" ht="12">
      <c r="A77" s="68" t="s">
        <v>1302</v>
      </c>
      <c r="B77" s="64">
        <f t="shared" si="2"/>
        <v>386</v>
      </c>
      <c r="C77" s="63">
        <f t="shared" si="3"/>
        <v>386</v>
      </c>
      <c r="D77" s="63">
        <v>386</v>
      </c>
      <c r="E77" s="63">
        <v>0</v>
      </c>
      <c r="F77" s="63">
        <v>0</v>
      </c>
      <c r="G77" s="63">
        <v>0</v>
      </c>
      <c r="H77" s="63">
        <v>0</v>
      </c>
    </row>
    <row r="78" spans="1:8" ht="12">
      <c r="A78" s="68" t="s">
        <v>1303</v>
      </c>
      <c r="B78" s="64">
        <f t="shared" si="2"/>
        <v>412</v>
      </c>
      <c r="C78" s="63">
        <f t="shared" si="3"/>
        <v>412</v>
      </c>
      <c r="D78" s="63">
        <v>412</v>
      </c>
      <c r="E78" s="63">
        <v>0</v>
      </c>
      <c r="F78" s="63">
        <v>0</v>
      </c>
      <c r="G78" s="63">
        <v>0</v>
      </c>
      <c r="H78" s="63">
        <v>0</v>
      </c>
    </row>
    <row r="79" spans="1:8" ht="12">
      <c r="A79" s="64" t="s">
        <v>1304</v>
      </c>
      <c r="B79" s="64">
        <f t="shared" si="2"/>
        <v>12643</v>
      </c>
      <c r="C79" s="63">
        <f t="shared" si="3"/>
        <v>12643</v>
      </c>
      <c r="D79" s="63">
        <v>12643</v>
      </c>
      <c r="E79" s="63">
        <v>0</v>
      </c>
      <c r="F79" s="63">
        <v>0</v>
      </c>
      <c r="G79" s="63">
        <v>0</v>
      </c>
      <c r="H79" s="63">
        <v>0</v>
      </c>
    </row>
    <row r="80" spans="1:8" ht="12">
      <c r="A80" s="68" t="s">
        <v>1305</v>
      </c>
      <c r="B80" s="64">
        <f t="shared" si="2"/>
        <v>3697</v>
      </c>
      <c r="C80" s="63">
        <f t="shared" si="3"/>
        <v>3697</v>
      </c>
      <c r="D80" s="63">
        <v>3697</v>
      </c>
      <c r="E80" s="63">
        <v>0</v>
      </c>
      <c r="F80" s="63">
        <v>0</v>
      </c>
      <c r="G80" s="63">
        <v>0</v>
      </c>
      <c r="H80" s="63">
        <v>0</v>
      </c>
    </row>
    <row r="81" spans="1:8" ht="12">
      <c r="A81" s="68" t="s">
        <v>1306</v>
      </c>
      <c r="B81" s="64">
        <f t="shared" si="2"/>
        <v>20882</v>
      </c>
      <c r="C81" s="63">
        <f t="shared" si="3"/>
        <v>20882</v>
      </c>
      <c r="D81" s="63">
        <v>20882</v>
      </c>
      <c r="E81" s="63">
        <v>0</v>
      </c>
      <c r="F81" s="63">
        <v>0</v>
      </c>
      <c r="G81" s="63">
        <v>0</v>
      </c>
      <c r="H81" s="63">
        <v>0</v>
      </c>
    </row>
    <row r="82" spans="1:8" ht="12">
      <c r="A82" s="64" t="s">
        <v>1307</v>
      </c>
      <c r="B82" s="64">
        <f t="shared" si="2"/>
        <v>76080</v>
      </c>
      <c r="C82" s="63">
        <f t="shared" si="3"/>
        <v>76080</v>
      </c>
      <c r="D82" s="63">
        <v>0</v>
      </c>
      <c r="E82" s="63">
        <v>0</v>
      </c>
      <c r="F82" s="63">
        <v>0</v>
      </c>
      <c r="G82" s="63">
        <v>76080</v>
      </c>
      <c r="H82" s="63">
        <v>0</v>
      </c>
    </row>
  </sheetData>
  <sheetProtection/>
  <mergeCells count="5">
    <mergeCell ref="A2:H2"/>
    <mergeCell ref="A4:A5"/>
    <mergeCell ref="B4:B5"/>
    <mergeCell ref="C4:G4"/>
    <mergeCell ref="H4:H5"/>
  </mergeCells>
  <printOptions horizontalCentered="1"/>
  <pageMargins left="0.5905511811023623" right="0.5905511811023623" top="0.7480314960629921" bottom="0.984251968503937" header="0.1968503937007874" footer="0.2755905511811024"/>
  <pageSetup blackAndWhite="1" fitToHeight="3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82"/>
  <sheetViews>
    <sheetView showZeros="0" zoomScalePageLayoutView="0" workbookViewId="0" topLeftCell="A1">
      <pane xSplit="3" ySplit="5" topLeftCell="D6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H4" sqref="H4:H5"/>
    </sheetView>
  </sheetViews>
  <sheetFormatPr defaultColWidth="9.140625" defaultRowHeight="12.75"/>
  <cols>
    <col min="1" max="1" width="23.57421875" style="67" bestFit="1" customWidth="1"/>
    <col min="2" max="2" width="8.7109375" style="67" customWidth="1"/>
    <col min="3" max="7" width="8.7109375" style="99" customWidth="1"/>
    <col min="8" max="8" width="10.57421875" style="99" customWidth="1"/>
    <col min="9" max="9" width="8.8515625" style="75" customWidth="1"/>
    <col min="10" max="16384" width="9.140625" style="75" customWidth="1"/>
  </cols>
  <sheetData>
    <row r="1" spans="1:2" ht="18.75">
      <c r="A1" s="129" t="s">
        <v>2064</v>
      </c>
      <c r="B1" s="129"/>
    </row>
    <row r="2" spans="1:8" ht="20.25">
      <c r="A2" s="347" t="s">
        <v>2546</v>
      </c>
      <c r="B2" s="347"/>
      <c r="C2" s="347"/>
      <c r="D2" s="347"/>
      <c r="E2" s="347"/>
      <c r="F2" s="347"/>
      <c r="G2" s="347"/>
      <c r="H2" s="347"/>
    </row>
    <row r="3" spans="1:8" ht="20.25">
      <c r="A3" s="101"/>
      <c r="B3" s="101"/>
      <c r="C3" s="101"/>
      <c r="D3" s="101"/>
      <c r="E3" s="101"/>
      <c r="F3" s="101"/>
      <c r="G3" s="102"/>
      <c r="H3" s="102" t="s">
        <v>1834</v>
      </c>
    </row>
    <row r="4" spans="1:8" ht="12">
      <c r="A4" s="348" t="s">
        <v>2071</v>
      </c>
      <c r="B4" s="348" t="s">
        <v>506</v>
      </c>
      <c r="C4" s="348" t="s">
        <v>2542</v>
      </c>
      <c r="D4" s="348"/>
      <c r="E4" s="348"/>
      <c r="F4" s="348"/>
      <c r="G4" s="348"/>
      <c r="H4" s="349" t="s">
        <v>2078</v>
      </c>
    </row>
    <row r="5" spans="1:8" s="67" customFormat="1" ht="46.5" customHeight="1">
      <c r="A5" s="348"/>
      <c r="B5" s="348"/>
      <c r="C5" s="66" t="s">
        <v>2074</v>
      </c>
      <c r="D5" s="66" t="s">
        <v>2543</v>
      </c>
      <c r="E5" s="66" t="s">
        <v>302</v>
      </c>
      <c r="F5" s="66" t="s">
        <v>2544</v>
      </c>
      <c r="G5" s="66" t="s">
        <v>2545</v>
      </c>
      <c r="H5" s="349"/>
    </row>
    <row r="6" spans="1:8" ht="12">
      <c r="A6" s="69" t="s">
        <v>572</v>
      </c>
      <c r="B6" s="69">
        <f>SUM(C6,H6)</f>
        <v>261806</v>
      </c>
      <c r="C6" s="130">
        <f>SUM(D6:G6)</f>
        <v>231950</v>
      </c>
      <c r="D6" s="130">
        <f>SUM(D7:D82)</f>
        <v>145866</v>
      </c>
      <c r="E6" s="130">
        <f>SUM(E7:E82)</f>
        <v>8037</v>
      </c>
      <c r="F6" s="130">
        <f>SUM(F7:F82)</f>
        <v>1967</v>
      </c>
      <c r="G6" s="130">
        <f>SUM(G7:G82)</f>
        <v>76080</v>
      </c>
      <c r="H6" s="130">
        <f>SUM(H7:H82)</f>
        <v>29856</v>
      </c>
    </row>
    <row r="7" spans="1:8" ht="12">
      <c r="A7" s="64" t="s">
        <v>1232</v>
      </c>
      <c r="B7" s="64">
        <f>SUM(C7,H7)</f>
        <v>923</v>
      </c>
      <c r="C7" s="63">
        <f>SUM(D7:G7)</f>
        <v>923</v>
      </c>
      <c r="D7" s="63">
        <f>'表十一单位项目支出情况表 (明细表不上会)'!F9</f>
        <v>923</v>
      </c>
      <c r="E7" s="63">
        <f>'表十一单位项目支出情况表 (明细表不上会)'!G9</f>
        <v>0</v>
      </c>
      <c r="F7" s="63">
        <f>'表十一单位项目支出情况表 (明细表不上会)'!H9</f>
        <v>0</v>
      </c>
      <c r="G7" s="63">
        <f>'表十一单位项目支出情况表 (明细表不上会)'!I9</f>
        <v>0</v>
      </c>
      <c r="H7" s="63">
        <f>'表十一单位项目支出情况表 (明细表不上会)'!J9</f>
        <v>0</v>
      </c>
    </row>
    <row r="8" spans="1:8" ht="12">
      <c r="A8" s="64" t="s">
        <v>1233</v>
      </c>
      <c r="B8" s="64">
        <f aca="true" t="shared" si="0" ref="B8:B71">SUM(C8,H8)</f>
        <v>679</v>
      </c>
      <c r="C8" s="63">
        <f aca="true" t="shared" si="1" ref="C8:C71">SUM(D8:G8)</f>
        <v>679</v>
      </c>
      <c r="D8" s="63">
        <f>'表十一单位项目支出情况表 (明细表不上会)'!F18</f>
        <v>679</v>
      </c>
      <c r="E8" s="63">
        <f>'表十一单位项目支出情况表 (明细表不上会)'!G18</f>
        <v>0</v>
      </c>
      <c r="F8" s="63">
        <f>'表十一单位项目支出情况表 (明细表不上会)'!H18</f>
        <v>0</v>
      </c>
      <c r="G8" s="63">
        <f>'表十一单位项目支出情况表 (明细表不上会)'!I18</f>
        <v>0</v>
      </c>
      <c r="H8" s="63">
        <f>'表十一单位项目支出情况表 (明细表不上会)'!J18</f>
        <v>0</v>
      </c>
    </row>
    <row r="9" spans="1:8" ht="12">
      <c r="A9" s="64" t="s">
        <v>1234</v>
      </c>
      <c r="B9" s="64">
        <f t="shared" si="0"/>
        <v>1191</v>
      </c>
      <c r="C9" s="63">
        <f t="shared" si="1"/>
        <v>1191</v>
      </c>
      <c r="D9" s="63">
        <f>'表十一单位项目支出情况表 (明细表不上会)'!F31</f>
        <v>1191</v>
      </c>
      <c r="E9" s="63">
        <f>'表十一单位项目支出情况表 (明细表不上会)'!G31</f>
        <v>0</v>
      </c>
      <c r="F9" s="63">
        <f>'表十一单位项目支出情况表 (明细表不上会)'!H31</f>
        <v>0</v>
      </c>
      <c r="G9" s="63">
        <f>'表十一单位项目支出情况表 (明细表不上会)'!I31</f>
        <v>0</v>
      </c>
      <c r="H9" s="63">
        <f>'表十一单位项目支出情况表 (明细表不上会)'!J31</f>
        <v>0</v>
      </c>
    </row>
    <row r="10" spans="1:8" ht="12">
      <c r="A10" s="64" t="s">
        <v>1235</v>
      </c>
      <c r="B10" s="64">
        <f t="shared" si="0"/>
        <v>446</v>
      </c>
      <c r="C10" s="63">
        <f t="shared" si="1"/>
        <v>446</v>
      </c>
      <c r="D10" s="63">
        <f>'表十一单位项目支出情况表 (明细表不上会)'!F37</f>
        <v>446</v>
      </c>
      <c r="E10" s="63">
        <f>'表十一单位项目支出情况表 (明细表不上会)'!G37</f>
        <v>0</v>
      </c>
      <c r="F10" s="63">
        <f>'表十一单位项目支出情况表 (明细表不上会)'!H37</f>
        <v>0</v>
      </c>
      <c r="G10" s="63">
        <f>'表十一单位项目支出情况表 (明细表不上会)'!I37</f>
        <v>0</v>
      </c>
      <c r="H10" s="63">
        <f>'表十一单位项目支出情况表 (明细表不上会)'!J37</f>
        <v>0</v>
      </c>
    </row>
    <row r="11" spans="1:8" ht="12">
      <c r="A11" s="64" t="s">
        <v>1236</v>
      </c>
      <c r="B11" s="64">
        <f t="shared" si="0"/>
        <v>1047</v>
      </c>
      <c r="C11" s="63">
        <f t="shared" si="1"/>
        <v>1047</v>
      </c>
      <c r="D11" s="63">
        <f>'表十一单位项目支出情况表 (明细表不上会)'!F47</f>
        <v>1047</v>
      </c>
      <c r="E11" s="63">
        <f>'表十一单位项目支出情况表 (明细表不上会)'!G47</f>
        <v>0</v>
      </c>
      <c r="F11" s="63">
        <f>'表十一单位项目支出情况表 (明细表不上会)'!H47</f>
        <v>0</v>
      </c>
      <c r="G11" s="63">
        <f>'表十一单位项目支出情况表 (明细表不上会)'!I47</f>
        <v>0</v>
      </c>
      <c r="H11" s="63">
        <f>'表十一单位项目支出情况表 (明细表不上会)'!J47</f>
        <v>0</v>
      </c>
    </row>
    <row r="12" spans="1:8" ht="12">
      <c r="A12" s="64" t="s">
        <v>1237</v>
      </c>
      <c r="B12" s="64">
        <f t="shared" si="0"/>
        <v>238</v>
      </c>
      <c r="C12" s="63">
        <f t="shared" si="1"/>
        <v>238</v>
      </c>
      <c r="D12" s="63">
        <f>'表十一单位项目支出情况表 (明细表不上会)'!F61</f>
        <v>238</v>
      </c>
      <c r="E12" s="63">
        <f>'表十一单位项目支出情况表 (明细表不上会)'!G61</f>
        <v>0</v>
      </c>
      <c r="F12" s="63">
        <f>'表十一单位项目支出情况表 (明细表不上会)'!H61</f>
        <v>0</v>
      </c>
      <c r="G12" s="63">
        <f>'表十一单位项目支出情况表 (明细表不上会)'!I61</f>
        <v>0</v>
      </c>
      <c r="H12" s="63">
        <f>'表十一单位项目支出情况表 (明细表不上会)'!J61</f>
        <v>0</v>
      </c>
    </row>
    <row r="13" spans="1:8" ht="12">
      <c r="A13" s="64" t="s">
        <v>1238</v>
      </c>
      <c r="B13" s="64">
        <f t="shared" si="0"/>
        <v>885</v>
      </c>
      <c r="C13" s="63">
        <f t="shared" si="1"/>
        <v>885</v>
      </c>
      <c r="D13" s="63">
        <f>'表十一单位项目支出情况表 (明细表不上会)'!F69</f>
        <v>739</v>
      </c>
      <c r="E13" s="63">
        <f>'表十一单位项目支出情况表 (明细表不上会)'!G69</f>
        <v>146</v>
      </c>
      <c r="F13" s="63">
        <f>'表十一单位项目支出情况表 (明细表不上会)'!H69</f>
        <v>0</v>
      </c>
      <c r="G13" s="63">
        <f>'表十一单位项目支出情况表 (明细表不上会)'!I69</f>
        <v>0</v>
      </c>
      <c r="H13" s="63">
        <f>'表十一单位项目支出情况表 (明细表不上会)'!J69</f>
        <v>0</v>
      </c>
    </row>
    <row r="14" spans="1:8" ht="12">
      <c r="A14" s="64" t="s">
        <v>1239</v>
      </c>
      <c r="B14" s="64">
        <f t="shared" si="0"/>
        <v>203</v>
      </c>
      <c r="C14" s="63">
        <f t="shared" si="1"/>
        <v>203</v>
      </c>
      <c r="D14" s="63">
        <f>'表十一单位项目支出情况表 (明细表不上会)'!F78</f>
        <v>203</v>
      </c>
      <c r="E14" s="63">
        <f>'表十一单位项目支出情况表 (明细表不上会)'!G78</f>
        <v>0</v>
      </c>
      <c r="F14" s="63">
        <f>'表十一单位项目支出情况表 (明细表不上会)'!H78</f>
        <v>0</v>
      </c>
      <c r="G14" s="63">
        <f>'表十一单位项目支出情况表 (明细表不上会)'!I78</f>
        <v>0</v>
      </c>
      <c r="H14" s="63">
        <f>'表十一单位项目支出情况表 (明细表不上会)'!J78</f>
        <v>0</v>
      </c>
    </row>
    <row r="15" spans="1:8" ht="12">
      <c r="A15" s="64" t="s">
        <v>1240</v>
      </c>
      <c r="B15" s="64">
        <f t="shared" si="0"/>
        <v>169</v>
      </c>
      <c r="C15" s="63">
        <f t="shared" si="1"/>
        <v>169</v>
      </c>
      <c r="D15" s="63">
        <f>'表十一单位项目支出情况表 (明细表不上会)'!F84</f>
        <v>169</v>
      </c>
      <c r="E15" s="63">
        <f>'表十一单位项目支出情况表 (明细表不上会)'!G84</f>
        <v>0</v>
      </c>
      <c r="F15" s="63">
        <f>'表十一单位项目支出情况表 (明细表不上会)'!H84</f>
        <v>0</v>
      </c>
      <c r="G15" s="63">
        <f>'表十一单位项目支出情况表 (明细表不上会)'!I84</f>
        <v>0</v>
      </c>
      <c r="H15" s="63">
        <f>'表十一单位项目支出情况表 (明细表不上会)'!J84</f>
        <v>0</v>
      </c>
    </row>
    <row r="16" spans="1:8" ht="12">
      <c r="A16" s="64" t="s">
        <v>1241</v>
      </c>
      <c r="B16" s="64">
        <f t="shared" si="0"/>
        <v>241</v>
      </c>
      <c r="C16" s="63">
        <f t="shared" si="1"/>
        <v>241</v>
      </c>
      <c r="D16" s="63">
        <f>'表十一单位项目支出情况表 (明细表不上会)'!F89</f>
        <v>241</v>
      </c>
      <c r="E16" s="63">
        <f>'表十一单位项目支出情况表 (明细表不上会)'!G89</f>
        <v>0</v>
      </c>
      <c r="F16" s="63">
        <f>'表十一单位项目支出情况表 (明细表不上会)'!H89</f>
        <v>0</v>
      </c>
      <c r="G16" s="63">
        <f>'表十一单位项目支出情况表 (明细表不上会)'!I89</f>
        <v>0</v>
      </c>
      <c r="H16" s="63">
        <f>'表十一单位项目支出情况表 (明细表不上会)'!J89</f>
        <v>0</v>
      </c>
    </row>
    <row r="17" spans="1:8" ht="12">
      <c r="A17" s="64" t="s">
        <v>1242</v>
      </c>
      <c r="B17" s="64">
        <f t="shared" si="0"/>
        <v>692</v>
      </c>
      <c r="C17" s="63">
        <f t="shared" si="1"/>
        <v>692</v>
      </c>
      <c r="D17" s="63">
        <f>'表十一单位项目支出情况表 (明细表不上会)'!F94</f>
        <v>634</v>
      </c>
      <c r="E17" s="63">
        <f>'表十一单位项目支出情况表 (明细表不上会)'!G94</f>
        <v>58</v>
      </c>
      <c r="F17" s="63">
        <f>'表十一单位项目支出情况表 (明细表不上会)'!H94</f>
        <v>0</v>
      </c>
      <c r="G17" s="63">
        <f>'表十一单位项目支出情况表 (明细表不上会)'!I94</f>
        <v>0</v>
      </c>
      <c r="H17" s="63">
        <f>'表十一单位项目支出情况表 (明细表不上会)'!J94</f>
        <v>0</v>
      </c>
    </row>
    <row r="18" spans="1:8" ht="12">
      <c r="A18" s="64" t="s">
        <v>1243</v>
      </c>
      <c r="B18" s="64">
        <f t="shared" si="0"/>
        <v>30</v>
      </c>
      <c r="C18" s="63">
        <f t="shared" si="1"/>
        <v>30</v>
      </c>
      <c r="D18" s="63">
        <f>'表十一单位项目支出情况表 (明细表不上会)'!F101</f>
        <v>30</v>
      </c>
      <c r="E18" s="63">
        <f>'表十一单位项目支出情况表 (明细表不上会)'!G101</f>
        <v>0</v>
      </c>
      <c r="F18" s="63">
        <f>'表十一单位项目支出情况表 (明细表不上会)'!H101</f>
        <v>0</v>
      </c>
      <c r="G18" s="63">
        <f>'表十一单位项目支出情况表 (明细表不上会)'!I101</f>
        <v>0</v>
      </c>
      <c r="H18" s="63">
        <f>'表十一单位项目支出情况表 (明细表不上会)'!J101</f>
        <v>0</v>
      </c>
    </row>
    <row r="19" spans="1:8" ht="12">
      <c r="A19" s="64" t="s">
        <v>1244</v>
      </c>
      <c r="B19" s="64">
        <f t="shared" si="0"/>
        <v>16</v>
      </c>
      <c r="C19" s="63">
        <f t="shared" si="1"/>
        <v>16</v>
      </c>
      <c r="D19" s="63">
        <f>'表十一单位项目支出情况表 (明细表不上会)'!F105</f>
        <v>16</v>
      </c>
      <c r="E19" s="63">
        <f>'表十一单位项目支出情况表 (明细表不上会)'!G105</f>
        <v>0</v>
      </c>
      <c r="F19" s="63">
        <f>'表十一单位项目支出情况表 (明细表不上会)'!H105</f>
        <v>0</v>
      </c>
      <c r="G19" s="63">
        <f>'表十一单位项目支出情况表 (明细表不上会)'!I105</f>
        <v>0</v>
      </c>
      <c r="H19" s="63">
        <f>'表十一单位项目支出情况表 (明细表不上会)'!J105</f>
        <v>0</v>
      </c>
    </row>
    <row r="20" spans="1:8" ht="12">
      <c r="A20" s="64" t="s">
        <v>1245</v>
      </c>
      <c r="B20" s="64">
        <f t="shared" si="0"/>
        <v>559</v>
      </c>
      <c r="C20" s="63">
        <f t="shared" si="1"/>
        <v>559</v>
      </c>
      <c r="D20" s="63">
        <f>'表十一单位项目支出情况表 (明细表不上会)'!F108</f>
        <v>559</v>
      </c>
      <c r="E20" s="63">
        <f>'表十一单位项目支出情况表 (明细表不上会)'!G108</f>
        <v>0</v>
      </c>
      <c r="F20" s="63">
        <f>'表十一单位项目支出情况表 (明细表不上会)'!H108</f>
        <v>0</v>
      </c>
      <c r="G20" s="63">
        <f>'表十一单位项目支出情况表 (明细表不上会)'!I108</f>
        <v>0</v>
      </c>
      <c r="H20" s="63">
        <f>'表十一单位项目支出情况表 (明细表不上会)'!J108</f>
        <v>0</v>
      </c>
    </row>
    <row r="21" spans="1:8" ht="12">
      <c r="A21" s="64" t="s">
        <v>1246</v>
      </c>
      <c r="B21" s="64">
        <f t="shared" si="0"/>
        <v>134</v>
      </c>
      <c r="C21" s="63">
        <f t="shared" si="1"/>
        <v>134</v>
      </c>
      <c r="D21" s="63">
        <f>'表十一单位项目支出情况表 (明细表不上会)'!F113</f>
        <v>134</v>
      </c>
      <c r="E21" s="63">
        <f>'表十一单位项目支出情况表 (明细表不上会)'!G113</f>
        <v>0</v>
      </c>
      <c r="F21" s="63">
        <f>'表十一单位项目支出情况表 (明细表不上会)'!H113</f>
        <v>0</v>
      </c>
      <c r="G21" s="63">
        <f>'表十一单位项目支出情况表 (明细表不上会)'!I113</f>
        <v>0</v>
      </c>
      <c r="H21" s="63">
        <f>'表十一单位项目支出情况表 (明细表不上会)'!J113</f>
        <v>0</v>
      </c>
    </row>
    <row r="22" spans="1:8" ht="12">
      <c r="A22" s="64" t="s">
        <v>1247</v>
      </c>
      <c r="B22" s="64">
        <f t="shared" si="0"/>
        <v>335</v>
      </c>
      <c r="C22" s="63">
        <f t="shared" si="1"/>
        <v>335</v>
      </c>
      <c r="D22" s="63">
        <f>'表十一单位项目支出情况表 (明细表不上会)'!F118</f>
        <v>330</v>
      </c>
      <c r="E22" s="63">
        <f>'表十一单位项目支出情况表 (明细表不上会)'!G118</f>
        <v>5</v>
      </c>
      <c r="F22" s="63">
        <f>'表十一单位项目支出情况表 (明细表不上会)'!H118</f>
        <v>0</v>
      </c>
      <c r="G22" s="63">
        <f>'表十一单位项目支出情况表 (明细表不上会)'!I118</f>
        <v>0</v>
      </c>
      <c r="H22" s="63">
        <f>'表十一单位项目支出情况表 (明细表不上会)'!J118</f>
        <v>0</v>
      </c>
    </row>
    <row r="23" spans="1:8" ht="12">
      <c r="A23" s="64" t="s">
        <v>1248</v>
      </c>
      <c r="B23" s="64">
        <f t="shared" si="0"/>
        <v>1253</v>
      </c>
      <c r="C23" s="63">
        <f t="shared" si="1"/>
        <v>753</v>
      </c>
      <c r="D23" s="63">
        <f>'表十一单位项目支出情况表 (明细表不上会)'!F126</f>
        <v>315</v>
      </c>
      <c r="E23" s="63">
        <f>'表十一单位项目支出情况表 (明细表不上会)'!G126</f>
        <v>0</v>
      </c>
      <c r="F23" s="63">
        <f>'表十一单位项目支出情况表 (明细表不上会)'!H126</f>
        <v>438</v>
      </c>
      <c r="G23" s="63">
        <f>'表十一单位项目支出情况表 (明细表不上会)'!I126</f>
        <v>0</v>
      </c>
      <c r="H23" s="63">
        <f>'表十一单位项目支出情况表 (明细表不上会)'!J126</f>
        <v>500</v>
      </c>
    </row>
    <row r="24" spans="1:8" ht="12">
      <c r="A24" s="64" t="s">
        <v>1249</v>
      </c>
      <c r="B24" s="64">
        <f t="shared" si="0"/>
        <v>4835</v>
      </c>
      <c r="C24" s="63">
        <f t="shared" si="1"/>
        <v>4628</v>
      </c>
      <c r="D24" s="63">
        <f>'表十一单位项目支出情况表 (明细表不上会)'!F135</f>
        <v>4085</v>
      </c>
      <c r="E24" s="63">
        <f>'表十一单位项目支出情况表 (明细表不上会)'!G135</f>
        <v>543</v>
      </c>
      <c r="F24" s="63">
        <f>'表十一单位项目支出情况表 (明细表不上会)'!H135</f>
        <v>0</v>
      </c>
      <c r="G24" s="63">
        <f>'表十一单位项目支出情况表 (明细表不上会)'!I135</f>
        <v>0</v>
      </c>
      <c r="H24" s="63">
        <f>'表十一单位项目支出情况表 (明细表不上会)'!J135</f>
        <v>207</v>
      </c>
    </row>
    <row r="25" spans="1:8" ht="12">
      <c r="A25" s="68" t="s">
        <v>1250</v>
      </c>
      <c r="B25" s="64">
        <f t="shared" si="0"/>
        <v>694</v>
      </c>
      <c r="C25" s="63">
        <f t="shared" si="1"/>
        <v>475</v>
      </c>
      <c r="D25" s="63">
        <f>'表十一单位项目支出情况表 (明细表不上会)'!F144</f>
        <v>315</v>
      </c>
      <c r="E25" s="63">
        <f>'表十一单位项目支出情况表 (明细表不上会)'!G144</f>
        <v>160</v>
      </c>
      <c r="F25" s="63">
        <f>'表十一单位项目支出情况表 (明细表不上会)'!H144</f>
        <v>0</v>
      </c>
      <c r="G25" s="63">
        <f>'表十一单位项目支出情况表 (明细表不上会)'!I144</f>
        <v>0</v>
      </c>
      <c r="H25" s="63">
        <f>'表十一单位项目支出情况表 (明细表不上会)'!J144</f>
        <v>219</v>
      </c>
    </row>
    <row r="26" spans="1:8" ht="12">
      <c r="A26" s="64" t="s">
        <v>1251</v>
      </c>
      <c r="B26" s="64">
        <f t="shared" si="0"/>
        <v>2425</v>
      </c>
      <c r="C26" s="63">
        <f t="shared" si="1"/>
        <v>2017</v>
      </c>
      <c r="D26" s="63">
        <f>'表十一单位项目支出情况表 (明细表不上会)'!F156</f>
        <v>1688</v>
      </c>
      <c r="E26" s="63">
        <f>'表十一单位项目支出情况表 (明细表不上会)'!G156</f>
        <v>329</v>
      </c>
      <c r="F26" s="63">
        <f>'表十一单位项目支出情况表 (明细表不上会)'!H156</f>
        <v>0</v>
      </c>
      <c r="G26" s="63">
        <f>'表十一单位项目支出情况表 (明细表不上会)'!I156</f>
        <v>0</v>
      </c>
      <c r="H26" s="63">
        <f>'表十一单位项目支出情况表 (明细表不上会)'!J156</f>
        <v>408</v>
      </c>
    </row>
    <row r="27" spans="1:8" ht="12">
      <c r="A27" s="64" t="s">
        <v>1252</v>
      </c>
      <c r="B27" s="64">
        <f t="shared" si="0"/>
        <v>10</v>
      </c>
      <c r="C27" s="63">
        <f t="shared" si="1"/>
        <v>10</v>
      </c>
      <c r="D27" s="63">
        <f>'表十一单位项目支出情况表 (明细表不上会)'!F164</f>
        <v>10</v>
      </c>
      <c r="E27" s="63">
        <f>'表十一单位项目支出情况表 (明细表不上会)'!G164</f>
        <v>0</v>
      </c>
      <c r="F27" s="63">
        <f>'表十一单位项目支出情况表 (明细表不上会)'!H164</f>
        <v>0</v>
      </c>
      <c r="G27" s="63">
        <f>'表十一单位项目支出情况表 (明细表不上会)'!I164</f>
        <v>0</v>
      </c>
      <c r="H27" s="63">
        <f>'表十一单位项目支出情况表 (明细表不上会)'!J164</f>
        <v>0</v>
      </c>
    </row>
    <row r="28" spans="1:8" ht="12">
      <c r="A28" s="64" t="s">
        <v>1253</v>
      </c>
      <c r="B28" s="64">
        <f t="shared" si="0"/>
        <v>30</v>
      </c>
      <c r="C28" s="63">
        <f t="shared" si="1"/>
        <v>30</v>
      </c>
      <c r="D28" s="63">
        <f>'表十一单位项目支出情况表 (明细表不上会)'!F167</f>
        <v>30</v>
      </c>
      <c r="E28" s="63">
        <f>'表十一单位项目支出情况表 (明细表不上会)'!G167</f>
        <v>0</v>
      </c>
      <c r="F28" s="63">
        <f>'表十一单位项目支出情况表 (明细表不上会)'!H167</f>
        <v>0</v>
      </c>
      <c r="G28" s="63">
        <f>'表十一单位项目支出情况表 (明细表不上会)'!I167</f>
        <v>0</v>
      </c>
      <c r="H28" s="63">
        <f>'表十一单位项目支出情况表 (明细表不上会)'!J167</f>
        <v>0</v>
      </c>
    </row>
    <row r="29" spans="1:8" ht="12">
      <c r="A29" s="64" t="s">
        <v>1254</v>
      </c>
      <c r="B29" s="64">
        <f t="shared" si="0"/>
        <v>1817</v>
      </c>
      <c r="C29" s="63">
        <f t="shared" si="1"/>
        <v>1817</v>
      </c>
      <c r="D29" s="63">
        <f>'表十一单位项目支出情况表 (明细表不上会)'!F170</f>
        <v>1601</v>
      </c>
      <c r="E29" s="63">
        <f>'表十一单位项目支出情况表 (明细表不上会)'!G170</f>
        <v>216</v>
      </c>
      <c r="F29" s="63">
        <f>'表十一单位项目支出情况表 (明细表不上会)'!H170</f>
        <v>0</v>
      </c>
      <c r="G29" s="63">
        <f>'表十一单位项目支出情况表 (明细表不上会)'!I170</f>
        <v>0</v>
      </c>
      <c r="H29" s="63">
        <f>'表十一单位项目支出情况表 (明细表不上会)'!J170</f>
        <v>0</v>
      </c>
    </row>
    <row r="30" spans="1:8" ht="12">
      <c r="A30" s="68" t="s">
        <v>1255</v>
      </c>
      <c r="B30" s="64">
        <f t="shared" si="0"/>
        <v>228</v>
      </c>
      <c r="C30" s="63">
        <f t="shared" si="1"/>
        <v>228</v>
      </c>
      <c r="D30" s="63">
        <f>'表十一单位项目支出情况表 (明细表不上会)'!F178</f>
        <v>159</v>
      </c>
      <c r="E30" s="63">
        <f>'表十一单位项目支出情况表 (明细表不上会)'!G178</f>
        <v>69</v>
      </c>
      <c r="F30" s="63">
        <f>'表十一单位项目支出情况表 (明细表不上会)'!H178</f>
        <v>0</v>
      </c>
      <c r="G30" s="63">
        <f>'表十一单位项目支出情况表 (明细表不上会)'!I178</f>
        <v>0</v>
      </c>
      <c r="H30" s="63">
        <f>'表十一单位项目支出情况表 (明细表不上会)'!J178</f>
        <v>0</v>
      </c>
    </row>
    <row r="31" spans="1:8" ht="12">
      <c r="A31" s="68" t="s">
        <v>1256</v>
      </c>
      <c r="B31" s="64">
        <f t="shared" si="0"/>
        <v>561</v>
      </c>
      <c r="C31" s="63">
        <f t="shared" si="1"/>
        <v>561</v>
      </c>
      <c r="D31" s="63">
        <f>'表十一单位项目支出情况表 (明细表不上会)'!F184</f>
        <v>561</v>
      </c>
      <c r="E31" s="63">
        <f>'表十一单位项目支出情况表 (明细表不上会)'!G184</f>
        <v>0</v>
      </c>
      <c r="F31" s="63">
        <f>'表十一单位项目支出情况表 (明细表不上会)'!H184</f>
        <v>0</v>
      </c>
      <c r="G31" s="63">
        <f>'表十一单位项目支出情况表 (明细表不上会)'!I184</f>
        <v>0</v>
      </c>
      <c r="H31" s="63">
        <f>'表十一单位项目支出情况表 (明细表不上会)'!J184</f>
        <v>0</v>
      </c>
    </row>
    <row r="32" spans="1:8" ht="12">
      <c r="A32" s="64" t="s">
        <v>1257</v>
      </c>
      <c r="B32" s="64">
        <f t="shared" si="0"/>
        <v>244</v>
      </c>
      <c r="C32" s="63">
        <f t="shared" si="1"/>
        <v>244</v>
      </c>
      <c r="D32" s="63">
        <f>'表十一单位项目支出情况表 (明细表不上会)'!F189</f>
        <v>244</v>
      </c>
      <c r="E32" s="63">
        <f>'表十一单位项目支出情况表 (明细表不上会)'!G189</f>
        <v>0</v>
      </c>
      <c r="F32" s="63">
        <f>'表十一单位项目支出情况表 (明细表不上会)'!H189</f>
        <v>0</v>
      </c>
      <c r="G32" s="63">
        <f>'表十一单位项目支出情况表 (明细表不上会)'!I189</f>
        <v>0</v>
      </c>
      <c r="H32" s="63">
        <f>'表十一单位项目支出情况表 (明细表不上会)'!J189</f>
        <v>0</v>
      </c>
    </row>
    <row r="33" spans="1:8" ht="12">
      <c r="A33" s="64" t="s">
        <v>1258</v>
      </c>
      <c r="B33" s="64">
        <f t="shared" si="0"/>
        <v>481</v>
      </c>
      <c r="C33" s="63">
        <f t="shared" si="1"/>
        <v>481</v>
      </c>
      <c r="D33" s="63">
        <f>'表十一单位项目支出情况表 (明细表不上会)'!F197</f>
        <v>481</v>
      </c>
      <c r="E33" s="63">
        <f>'表十一单位项目支出情况表 (明细表不上会)'!G197</f>
        <v>0</v>
      </c>
      <c r="F33" s="63">
        <f>'表十一单位项目支出情况表 (明细表不上会)'!H197</f>
        <v>0</v>
      </c>
      <c r="G33" s="63">
        <f>'表十一单位项目支出情况表 (明细表不上会)'!I197</f>
        <v>0</v>
      </c>
      <c r="H33" s="63">
        <f>'表十一单位项目支出情况表 (明细表不上会)'!J197</f>
        <v>0</v>
      </c>
    </row>
    <row r="34" spans="1:8" ht="12">
      <c r="A34" s="68" t="s">
        <v>1259</v>
      </c>
      <c r="B34" s="64">
        <f t="shared" si="0"/>
        <v>930</v>
      </c>
      <c r="C34" s="63">
        <f t="shared" si="1"/>
        <v>930</v>
      </c>
      <c r="D34" s="63">
        <f>'表十一单位项目支出情况表 (明细表不上会)'!F203</f>
        <v>930</v>
      </c>
      <c r="E34" s="63">
        <f>'表十一单位项目支出情况表 (明细表不上会)'!G203</f>
        <v>0</v>
      </c>
      <c r="F34" s="63">
        <f>'表十一单位项目支出情况表 (明细表不上会)'!H203</f>
        <v>0</v>
      </c>
      <c r="G34" s="63">
        <f>'表十一单位项目支出情况表 (明细表不上会)'!I203</f>
        <v>0</v>
      </c>
      <c r="H34" s="63">
        <f>'表十一单位项目支出情况表 (明细表不上会)'!J203</f>
        <v>0</v>
      </c>
    </row>
    <row r="35" spans="1:8" ht="12">
      <c r="A35" s="64" t="s">
        <v>1260</v>
      </c>
      <c r="B35" s="64">
        <f t="shared" si="0"/>
        <v>226</v>
      </c>
      <c r="C35" s="63">
        <f t="shared" si="1"/>
        <v>226</v>
      </c>
      <c r="D35" s="63">
        <f>'表十一单位项目支出情况表 (明细表不上会)'!F209</f>
        <v>226</v>
      </c>
      <c r="E35" s="63">
        <f>'表十一单位项目支出情况表 (明细表不上会)'!G209</f>
        <v>0</v>
      </c>
      <c r="F35" s="63">
        <f>'表十一单位项目支出情况表 (明细表不上会)'!H209</f>
        <v>0</v>
      </c>
      <c r="G35" s="63">
        <f>'表十一单位项目支出情况表 (明细表不上会)'!I209</f>
        <v>0</v>
      </c>
      <c r="H35" s="63">
        <f>'表十一单位项目支出情况表 (明细表不上会)'!J209</f>
        <v>0</v>
      </c>
    </row>
    <row r="36" spans="1:8" ht="12">
      <c r="A36" s="64" t="s">
        <v>1261</v>
      </c>
      <c r="B36" s="64">
        <f t="shared" si="0"/>
        <v>333</v>
      </c>
      <c r="C36" s="63">
        <f t="shared" si="1"/>
        <v>333</v>
      </c>
      <c r="D36" s="63">
        <f>'表十一单位项目支出情况表 (明细表不上会)'!F215</f>
        <v>333</v>
      </c>
      <c r="E36" s="63">
        <f>'表十一单位项目支出情况表 (明细表不上会)'!G215</f>
        <v>0</v>
      </c>
      <c r="F36" s="63">
        <f>'表十一单位项目支出情况表 (明细表不上会)'!H215</f>
        <v>0</v>
      </c>
      <c r="G36" s="63">
        <f>'表十一单位项目支出情况表 (明细表不上会)'!I215</f>
        <v>0</v>
      </c>
      <c r="H36" s="63">
        <f>'表十一单位项目支出情况表 (明细表不上会)'!J215</f>
        <v>0</v>
      </c>
    </row>
    <row r="37" spans="1:8" ht="12">
      <c r="A37" s="64" t="s">
        <v>1262</v>
      </c>
      <c r="B37" s="64">
        <f t="shared" si="0"/>
        <v>5113</v>
      </c>
      <c r="C37" s="63">
        <f t="shared" si="1"/>
        <v>5113</v>
      </c>
      <c r="D37" s="63">
        <f>'表十一单位项目支出情况表 (明细表不上会)'!F220</f>
        <v>4813</v>
      </c>
      <c r="E37" s="63">
        <f>'表十一单位项目支出情况表 (明细表不上会)'!G220</f>
        <v>300</v>
      </c>
      <c r="F37" s="63">
        <f>'表十一单位项目支出情况表 (明细表不上会)'!H220</f>
        <v>0</v>
      </c>
      <c r="G37" s="63">
        <f>'表十一单位项目支出情况表 (明细表不上会)'!I220</f>
        <v>0</v>
      </c>
      <c r="H37" s="63">
        <f>'表十一单位项目支出情况表 (明细表不上会)'!J220</f>
        <v>0</v>
      </c>
    </row>
    <row r="38" spans="1:8" ht="12">
      <c r="A38" s="68" t="s">
        <v>1263</v>
      </c>
      <c r="B38" s="64">
        <f t="shared" si="0"/>
        <v>499</v>
      </c>
      <c r="C38" s="63">
        <f t="shared" si="1"/>
        <v>499</v>
      </c>
      <c r="D38" s="63">
        <f>'表十一单位项目支出情况表 (明细表不上会)'!F236</f>
        <v>362</v>
      </c>
      <c r="E38" s="63">
        <f>'表十一单位项目支出情况表 (明细表不上会)'!G236</f>
        <v>137</v>
      </c>
      <c r="F38" s="63">
        <f>'表十一单位项目支出情况表 (明细表不上会)'!H236</f>
        <v>0</v>
      </c>
      <c r="G38" s="63">
        <f>'表十一单位项目支出情况表 (明细表不上会)'!I236</f>
        <v>0</v>
      </c>
      <c r="H38" s="63">
        <f>'表十一单位项目支出情况表 (明细表不上会)'!J236</f>
        <v>0</v>
      </c>
    </row>
    <row r="39" spans="1:8" ht="12">
      <c r="A39" s="64" t="s">
        <v>1264</v>
      </c>
      <c r="B39" s="64">
        <f t="shared" si="0"/>
        <v>97</v>
      </c>
      <c r="C39" s="63">
        <f t="shared" si="1"/>
        <v>97</v>
      </c>
      <c r="D39" s="63">
        <f>'表十一单位项目支出情况表 (明细表不上会)'!F243</f>
        <v>97</v>
      </c>
      <c r="E39" s="63">
        <f>'表十一单位项目支出情况表 (明细表不上会)'!G243</f>
        <v>0</v>
      </c>
      <c r="F39" s="63">
        <f>'表十一单位项目支出情况表 (明细表不上会)'!H243</f>
        <v>0</v>
      </c>
      <c r="G39" s="63">
        <f>'表十一单位项目支出情况表 (明细表不上会)'!I243</f>
        <v>0</v>
      </c>
      <c r="H39" s="63">
        <f>'表十一单位项目支出情况表 (明细表不上会)'!J243</f>
        <v>0</v>
      </c>
    </row>
    <row r="40" spans="1:8" ht="12">
      <c r="A40" s="64" t="s">
        <v>1265</v>
      </c>
      <c r="B40" s="64">
        <f t="shared" si="0"/>
        <v>2824</v>
      </c>
      <c r="C40" s="63">
        <f t="shared" si="1"/>
        <v>2824</v>
      </c>
      <c r="D40" s="63">
        <f>'表十一单位项目支出情况表 (明细表不上会)'!F248</f>
        <v>1711</v>
      </c>
      <c r="E40" s="63">
        <f>'表十一单位项目支出情况表 (明细表不上会)'!G248</f>
        <v>1113</v>
      </c>
      <c r="F40" s="63">
        <f>'表十一单位项目支出情况表 (明细表不上会)'!H248</f>
        <v>0</v>
      </c>
      <c r="G40" s="63">
        <f>'表十一单位项目支出情况表 (明细表不上会)'!I248</f>
        <v>0</v>
      </c>
      <c r="H40" s="63">
        <f>'表十一单位项目支出情况表 (明细表不上会)'!J248</f>
        <v>0</v>
      </c>
    </row>
    <row r="41" spans="1:8" ht="12">
      <c r="A41" s="68" t="s">
        <v>1266</v>
      </c>
      <c r="B41" s="64">
        <f t="shared" si="0"/>
        <v>2454</v>
      </c>
      <c r="C41" s="63">
        <f t="shared" si="1"/>
        <v>2454</v>
      </c>
      <c r="D41" s="63">
        <f>'表十一单位项目支出情况表 (明细表不上会)'!F284</f>
        <v>654</v>
      </c>
      <c r="E41" s="63">
        <f>'表十一单位项目支出情况表 (明细表不上会)'!G284</f>
        <v>1800</v>
      </c>
      <c r="F41" s="63">
        <f>'表十一单位项目支出情况表 (明细表不上会)'!H284</f>
        <v>0</v>
      </c>
      <c r="G41" s="63">
        <f>'表十一单位项目支出情况表 (明细表不上会)'!I284</f>
        <v>0</v>
      </c>
      <c r="H41" s="63">
        <f>'表十一单位项目支出情况表 (明细表不上会)'!J284</f>
        <v>0</v>
      </c>
    </row>
    <row r="42" spans="1:8" ht="12">
      <c r="A42" s="68" t="s">
        <v>1267</v>
      </c>
      <c r="B42" s="64">
        <f t="shared" si="0"/>
        <v>95</v>
      </c>
      <c r="C42" s="63">
        <f t="shared" si="1"/>
        <v>95</v>
      </c>
      <c r="D42" s="63">
        <f>'表十一单位项目支出情况表 (明细表不上会)'!F309</f>
        <v>95</v>
      </c>
      <c r="E42" s="63">
        <f>'表十一单位项目支出情况表 (明细表不上会)'!G309</f>
        <v>0</v>
      </c>
      <c r="F42" s="63">
        <f>'表十一单位项目支出情况表 (明细表不上会)'!H309</f>
        <v>0</v>
      </c>
      <c r="G42" s="63">
        <f>'表十一单位项目支出情况表 (明细表不上会)'!I309</f>
        <v>0</v>
      </c>
      <c r="H42" s="63">
        <f>'表十一单位项目支出情况表 (明细表不上会)'!J309</f>
        <v>0</v>
      </c>
    </row>
    <row r="43" spans="1:8" ht="12">
      <c r="A43" s="68" t="s">
        <v>1268</v>
      </c>
      <c r="B43" s="64">
        <f t="shared" si="0"/>
        <v>105</v>
      </c>
      <c r="C43" s="63">
        <f t="shared" si="1"/>
        <v>105</v>
      </c>
      <c r="D43" s="63">
        <f>'表十一单位项目支出情况表 (明细表不上会)'!F314</f>
        <v>105</v>
      </c>
      <c r="E43" s="63">
        <f>'表十一单位项目支出情况表 (明细表不上会)'!G314</f>
        <v>0</v>
      </c>
      <c r="F43" s="63">
        <f>'表十一单位项目支出情况表 (明细表不上会)'!H314</f>
        <v>0</v>
      </c>
      <c r="G43" s="63">
        <f>'表十一单位项目支出情况表 (明细表不上会)'!I314</f>
        <v>0</v>
      </c>
      <c r="H43" s="63">
        <f>'表十一单位项目支出情况表 (明细表不上会)'!J314</f>
        <v>0</v>
      </c>
    </row>
    <row r="44" spans="1:8" ht="12">
      <c r="A44" s="64" t="s">
        <v>1269</v>
      </c>
      <c r="B44" s="64">
        <f t="shared" si="0"/>
        <v>488</v>
      </c>
      <c r="C44" s="63">
        <f t="shared" si="1"/>
        <v>488</v>
      </c>
      <c r="D44" s="63">
        <f>'表十一单位项目支出情况表 (明细表不上会)'!F319</f>
        <v>488</v>
      </c>
      <c r="E44" s="63">
        <f>'表十一单位项目支出情况表 (明细表不上会)'!G319</f>
        <v>0</v>
      </c>
      <c r="F44" s="63">
        <f>'表十一单位项目支出情况表 (明细表不上会)'!H319</f>
        <v>0</v>
      </c>
      <c r="G44" s="63">
        <f>'表十一单位项目支出情况表 (明细表不上会)'!I319</f>
        <v>0</v>
      </c>
      <c r="H44" s="63">
        <f>'表十一单位项目支出情况表 (明细表不上会)'!J319</f>
        <v>0</v>
      </c>
    </row>
    <row r="45" spans="1:8" ht="12">
      <c r="A45" s="68" t="s">
        <v>1270</v>
      </c>
      <c r="B45" s="64">
        <f t="shared" si="0"/>
        <v>187</v>
      </c>
      <c r="C45" s="63">
        <f t="shared" si="1"/>
        <v>187</v>
      </c>
      <c r="D45" s="63">
        <f>'表十一单位项目支出情况表 (明细表不上会)'!F330</f>
        <v>187</v>
      </c>
      <c r="E45" s="63">
        <f>'表十一单位项目支出情况表 (明细表不上会)'!G330</f>
        <v>0</v>
      </c>
      <c r="F45" s="63">
        <f>'表十一单位项目支出情况表 (明细表不上会)'!H330</f>
        <v>0</v>
      </c>
      <c r="G45" s="63">
        <f>'表十一单位项目支出情况表 (明细表不上会)'!I330</f>
        <v>0</v>
      </c>
      <c r="H45" s="63">
        <f>'表十一单位项目支出情况表 (明细表不上会)'!J330</f>
        <v>0</v>
      </c>
    </row>
    <row r="46" spans="1:8" ht="12">
      <c r="A46" s="64" t="s">
        <v>1271</v>
      </c>
      <c r="B46" s="64">
        <f t="shared" si="0"/>
        <v>915</v>
      </c>
      <c r="C46" s="63">
        <f t="shared" si="1"/>
        <v>915</v>
      </c>
      <c r="D46" s="63">
        <f>'表十一单位项目支出情况表 (明细表不上会)'!F335</f>
        <v>909</v>
      </c>
      <c r="E46" s="63">
        <f>'表十一单位项目支出情况表 (明细表不上会)'!G335</f>
        <v>6</v>
      </c>
      <c r="F46" s="63">
        <f>'表十一单位项目支出情况表 (明细表不上会)'!H335</f>
        <v>0</v>
      </c>
      <c r="G46" s="63">
        <f>'表十一单位项目支出情况表 (明细表不上会)'!I335</f>
        <v>0</v>
      </c>
      <c r="H46" s="63">
        <f>'表十一单位项目支出情况表 (明细表不上会)'!J335</f>
        <v>0</v>
      </c>
    </row>
    <row r="47" spans="1:8" ht="12">
      <c r="A47" s="64" t="s">
        <v>1272</v>
      </c>
      <c r="B47" s="64">
        <f t="shared" si="0"/>
        <v>274</v>
      </c>
      <c r="C47" s="63">
        <f t="shared" si="1"/>
        <v>274</v>
      </c>
      <c r="D47" s="63">
        <f>'表十一单位项目支出情况表 (明细表不上会)'!F344</f>
        <v>254</v>
      </c>
      <c r="E47" s="63">
        <f>'表十一单位项目支出情况表 (明细表不上会)'!G344</f>
        <v>20</v>
      </c>
      <c r="F47" s="63">
        <f>'表十一单位项目支出情况表 (明细表不上会)'!H344</f>
        <v>0</v>
      </c>
      <c r="G47" s="63">
        <f>'表十一单位项目支出情况表 (明细表不上会)'!I344</f>
        <v>0</v>
      </c>
      <c r="H47" s="63">
        <f>'表十一单位项目支出情况表 (明细表不上会)'!J344</f>
        <v>0</v>
      </c>
    </row>
    <row r="48" spans="1:8" ht="12">
      <c r="A48" s="64" t="s">
        <v>1273</v>
      </c>
      <c r="B48" s="64">
        <f t="shared" si="0"/>
        <v>1629</v>
      </c>
      <c r="C48" s="63">
        <f t="shared" si="1"/>
        <v>1629</v>
      </c>
      <c r="D48" s="63">
        <f>'表十一单位项目支出情况表 (明细表不上会)'!F349</f>
        <v>1099</v>
      </c>
      <c r="E48" s="63">
        <f>'表十一单位项目支出情况表 (明细表不上会)'!G349</f>
        <v>530</v>
      </c>
      <c r="F48" s="63">
        <f>'表十一单位项目支出情况表 (明细表不上会)'!H349</f>
        <v>0</v>
      </c>
      <c r="G48" s="63">
        <f>'表十一单位项目支出情况表 (明细表不上会)'!I349</f>
        <v>0</v>
      </c>
      <c r="H48" s="63">
        <f>'表十一单位项目支出情况表 (明细表不上会)'!J349</f>
        <v>0</v>
      </c>
    </row>
    <row r="49" spans="1:8" ht="12">
      <c r="A49" s="68" t="s">
        <v>1274</v>
      </c>
      <c r="B49" s="64">
        <f t="shared" si="0"/>
        <v>99</v>
      </c>
      <c r="C49" s="63">
        <f t="shared" si="1"/>
        <v>99</v>
      </c>
      <c r="D49" s="63">
        <f>'表十一单位项目支出情况表 (明细表不上会)'!F366</f>
        <v>99</v>
      </c>
      <c r="E49" s="63">
        <f>'表十一单位项目支出情况表 (明细表不上会)'!G366</f>
        <v>0</v>
      </c>
      <c r="F49" s="63">
        <f>'表十一单位项目支出情况表 (明细表不上会)'!H366</f>
        <v>0</v>
      </c>
      <c r="G49" s="63">
        <f>'表十一单位项目支出情况表 (明细表不上会)'!I366</f>
        <v>0</v>
      </c>
      <c r="H49" s="63">
        <f>'表十一单位项目支出情况表 (明细表不上会)'!J366</f>
        <v>0</v>
      </c>
    </row>
    <row r="50" spans="1:8" ht="12">
      <c r="A50" s="68" t="s">
        <v>1275</v>
      </c>
      <c r="B50" s="64">
        <f t="shared" si="0"/>
        <v>304</v>
      </c>
      <c r="C50" s="63">
        <f t="shared" si="1"/>
        <v>304</v>
      </c>
      <c r="D50" s="63">
        <f>'表十一单位项目支出情况表 (明细表不上会)'!F373</f>
        <v>304</v>
      </c>
      <c r="E50" s="63">
        <f>'表十一单位项目支出情况表 (明细表不上会)'!G373</f>
        <v>0</v>
      </c>
      <c r="F50" s="63">
        <f>'表十一单位项目支出情况表 (明细表不上会)'!H373</f>
        <v>0</v>
      </c>
      <c r="G50" s="63">
        <f>'表十一单位项目支出情况表 (明细表不上会)'!I373</f>
        <v>0</v>
      </c>
      <c r="H50" s="63">
        <f>'表十一单位项目支出情况表 (明细表不上会)'!J373</f>
        <v>0</v>
      </c>
    </row>
    <row r="51" spans="1:8" ht="12">
      <c r="A51" s="68" t="s">
        <v>1276</v>
      </c>
      <c r="B51" s="64">
        <f t="shared" si="0"/>
        <v>2056</v>
      </c>
      <c r="C51" s="63">
        <f t="shared" si="1"/>
        <v>2056</v>
      </c>
      <c r="D51" s="63">
        <f>'表十一单位项目支出情况表 (明细表不上会)'!F379</f>
        <v>1756</v>
      </c>
      <c r="E51" s="63">
        <f>'表十一单位项目支出情况表 (明细表不上会)'!G379</f>
        <v>300</v>
      </c>
      <c r="F51" s="63">
        <f>'表十一单位项目支出情况表 (明细表不上会)'!H379</f>
        <v>0</v>
      </c>
      <c r="G51" s="63">
        <f>'表十一单位项目支出情况表 (明细表不上会)'!I379</f>
        <v>0</v>
      </c>
      <c r="H51" s="63">
        <f>'表十一单位项目支出情况表 (明细表不上会)'!J379</f>
        <v>0</v>
      </c>
    </row>
    <row r="52" spans="1:8" ht="12">
      <c r="A52" s="64" t="s">
        <v>1277</v>
      </c>
      <c r="B52" s="64">
        <f t="shared" si="0"/>
        <v>136</v>
      </c>
      <c r="C52" s="63">
        <f t="shared" si="1"/>
        <v>136</v>
      </c>
      <c r="D52" s="63">
        <f>'表十一单位项目支出情况表 (明细表不上会)'!F389</f>
        <v>136</v>
      </c>
      <c r="E52" s="63">
        <f>'表十一单位项目支出情况表 (明细表不上会)'!G389</f>
        <v>0</v>
      </c>
      <c r="F52" s="63">
        <f>'表十一单位项目支出情况表 (明细表不上会)'!H389</f>
        <v>0</v>
      </c>
      <c r="G52" s="63">
        <f>'表十一单位项目支出情况表 (明细表不上会)'!I389</f>
        <v>0</v>
      </c>
      <c r="H52" s="63">
        <f>'表十一单位项目支出情况表 (明细表不上会)'!J389</f>
        <v>0</v>
      </c>
    </row>
    <row r="53" spans="1:8" ht="12">
      <c r="A53" s="64" t="s">
        <v>1278</v>
      </c>
      <c r="B53" s="64">
        <f t="shared" si="0"/>
        <v>140</v>
      </c>
      <c r="C53" s="63">
        <f t="shared" si="1"/>
        <v>140</v>
      </c>
      <c r="D53" s="63">
        <f>'表十一单位项目支出情况表 (明细表不上会)'!F395</f>
        <v>140</v>
      </c>
      <c r="E53" s="63">
        <f>'表十一单位项目支出情况表 (明细表不上会)'!G395</f>
        <v>0</v>
      </c>
      <c r="F53" s="63">
        <f>'表十一单位项目支出情况表 (明细表不上会)'!H395</f>
        <v>0</v>
      </c>
      <c r="G53" s="63">
        <f>'表十一单位项目支出情况表 (明细表不上会)'!I395</f>
        <v>0</v>
      </c>
      <c r="H53" s="63">
        <f>'表十一单位项目支出情况表 (明细表不上会)'!J395</f>
        <v>0</v>
      </c>
    </row>
    <row r="54" spans="1:8" ht="12">
      <c r="A54" s="64" t="s">
        <v>1279</v>
      </c>
      <c r="B54" s="64">
        <f t="shared" si="0"/>
        <v>100</v>
      </c>
      <c r="C54" s="63">
        <f t="shared" si="1"/>
        <v>100</v>
      </c>
      <c r="D54" s="63">
        <f>'表十一单位项目支出情况表 (明细表不上会)'!F401</f>
        <v>80</v>
      </c>
      <c r="E54" s="63">
        <f>'表十一单位项目支出情况表 (明细表不上会)'!G401</f>
        <v>20</v>
      </c>
      <c r="F54" s="63">
        <f>'表十一单位项目支出情况表 (明细表不上会)'!H401</f>
        <v>0</v>
      </c>
      <c r="G54" s="63">
        <f>'表十一单位项目支出情况表 (明细表不上会)'!I401</f>
        <v>0</v>
      </c>
      <c r="H54" s="63">
        <f>'表十一单位项目支出情况表 (明细表不上会)'!J401</f>
        <v>0</v>
      </c>
    </row>
    <row r="55" spans="1:8" ht="12">
      <c r="A55" s="64" t="s">
        <v>1280</v>
      </c>
      <c r="B55" s="64">
        <f t="shared" si="0"/>
        <v>46</v>
      </c>
      <c r="C55" s="63">
        <f t="shared" si="1"/>
        <v>46</v>
      </c>
      <c r="D55" s="63">
        <f>'表十一单位项目支出情况表 (明细表不上会)'!F404</f>
        <v>46</v>
      </c>
      <c r="E55" s="63">
        <f>'表十一单位项目支出情况表 (明细表不上会)'!G404</f>
        <v>0</v>
      </c>
      <c r="F55" s="63">
        <f>'表十一单位项目支出情况表 (明细表不上会)'!H404</f>
        <v>0</v>
      </c>
      <c r="G55" s="63">
        <f>'表十一单位项目支出情况表 (明细表不上会)'!I404</f>
        <v>0</v>
      </c>
      <c r="H55" s="63">
        <f>'表十一单位项目支出情况表 (明细表不上会)'!J404</f>
        <v>0</v>
      </c>
    </row>
    <row r="56" spans="1:8" ht="12">
      <c r="A56" s="64" t="s">
        <v>1281</v>
      </c>
      <c r="B56" s="64">
        <f t="shared" si="0"/>
        <v>48408</v>
      </c>
      <c r="C56" s="63">
        <f t="shared" si="1"/>
        <v>48408</v>
      </c>
      <c r="D56" s="63">
        <f>'表十一单位项目支出情况表 (明细表不上会)'!F409</f>
        <v>47356</v>
      </c>
      <c r="E56" s="63">
        <f>'表十一单位项目支出情况表 (明细表不上会)'!G409</f>
        <v>253</v>
      </c>
      <c r="F56" s="63">
        <f>'表十一单位项目支出情况表 (明细表不上会)'!H409</f>
        <v>799</v>
      </c>
      <c r="G56" s="63">
        <f>'表十一单位项目支出情况表 (明细表不上会)'!I409</f>
        <v>0</v>
      </c>
      <c r="H56" s="63">
        <f>'表十一单位项目支出情况表 (明细表不上会)'!J409</f>
        <v>0</v>
      </c>
    </row>
    <row r="57" spans="1:8" ht="12">
      <c r="A57" s="64" t="s">
        <v>1282</v>
      </c>
      <c r="B57" s="64">
        <f t="shared" si="0"/>
        <v>243</v>
      </c>
      <c r="C57" s="63">
        <f t="shared" si="1"/>
        <v>243</v>
      </c>
      <c r="D57" s="63">
        <f>'表十一单位项目支出情况表 (明细表不上会)'!F437</f>
        <v>243</v>
      </c>
      <c r="E57" s="63">
        <f>'表十一单位项目支出情况表 (明细表不上会)'!G437</f>
        <v>0</v>
      </c>
      <c r="F57" s="63">
        <f>'表十一单位项目支出情况表 (明细表不上会)'!H437</f>
        <v>0</v>
      </c>
      <c r="G57" s="63">
        <f>'表十一单位项目支出情况表 (明细表不上会)'!I437</f>
        <v>0</v>
      </c>
      <c r="H57" s="63">
        <f>'表十一单位项目支出情况表 (明细表不上会)'!J437</f>
        <v>0</v>
      </c>
    </row>
    <row r="58" spans="1:8" ht="12">
      <c r="A58" s="68" t="s">
        <v>1283</v>
      </c>
      <c r="B58" s="64">
        <f t="shared" si="0"/>
        <v>353</v>
      </c>
      <c r="C58" s="63">
        <f t="shared" si="1"/>
        <v>353</v>
      </c>
      <c r="D58" s="63">
        <f>'表十一单位项目支出情况表 (明细表不上会)'!F444</f>
        <v>318</v>
      </c>
      <c r="E58" s="63">
        <f>'表十一单位项目支出情况表 (明细表不上会)'!G444</f>
        <v>35</v>
      </c>
      <c r="F58" s="63">
        <f>'表十一单位项目支出情况表 (明细表不上会)'!H444</f>
        <v>0</v>
      </c>
      <c r="G58" s="63">
        <f>'表十一单位项目支出情况表 (明细表不上会)'!I444</f>
        <v>0</v>
      </c>
      <c r="H58" s="63">
        <f>'表十一单位项目支出情况表 (明细表不上会)'!J444</f>
        <v>0</v>
      </c>
    </row>
    <row r="59" spans="1:8" ht="12">
      <c r="A59" s="68" t="s">
        <v>1284</v>
      </c>
      <c r="B59" s="64">
        <f t="shared" si="0"/>
        <v>653</v>
      </c>
      <c r="C59" s="63">
        <f t="shared" si="1"/>
        <v>653</v>
      </c>
      <c r="D59" s="63">
        <f>'表十一单位项目支出情况表 (明细表不上会)'!F452</f>
        <v>653</v>
      </c>
      <c r="E59" s="63">
        <f>'表十一单位项目支出情况表 (明细表不上会)'!G452</f>
        <v>0</v>
      </c>
      <c r="F59" s="63">
        <f>'表十一单位项目支出情况表 (明细表不上会)'!H452</f>
        <v>0</v>
      </c>
      <c r="G59" s="63">
        <f>'表十一单位项目支出情况表 (明细表不上会)'!I452</f>
        <v>0</v>
      </c>
      <c r="H59" s="63">
        <f>'表十一单位项目支出情况表 (明细表不上会)'!J452</f>
        <v>0</v>
      </c>
    </row>
    <row r="60" spans="1:8" ht="12">
      <c r="A60" s="64" t="s">
        <v>1285</v>
      </c>
      <c r="B60" s="64">
        <f t="shared" si="0"/>
        <v>1257</v>
      </c>
      <c r="C60" s="63">
        <f t="shared" si="1"/>
        <v>986</v>
      </c>
      <c r="D60" s="63">
        <f>'表十一单位项目支出情况表 (明细表不上会)'!F457</f>
        <v>769</v>
      </c>
      <c r="E60" s="63">
        <f>'表十一单位项目支出情况表 (明细表不上会)'!G457</f>
        <v>217</v>
      </c>
      <c r="F60" s="63">
        <f>'表十一单位项目支出情况表 (明细表不上会)'!H457</f>
        <v>0</v>
      </c>
      <c r="G60" s="63">
        <f>'表十一单位项目支出情况表 (明细表不上会)'!I457</f>
        <v>0</v>
      </c>
      <c r="H60" s="63">
        <f>'表十一单位项目支出情况表 (明细表不上会)'!J457</f>
        <v>271</v>
      </c>
    </row>
    <row r="61" spans="1:8" ht="12">
      <c r="A61" s="64" t="s">
        <v>1286</v>
      </c>
      <c r="B61" s="64">
        <f t="shared" si="0"/>
        <v>3837</v>
      </c>
      <c r="C61" s="63">
        <f t="shared" si="1"/>
        <v>346</v>
      </c>
      <c r="D61" s="63">
        <f>'表十一单位项目支出情况表 (明细表不上会)'!F461</f>
        <v>289</v>
      </c>
      <c r="E61" s="63">
        <f>'表十一单位项目支出情况表 (明细表不上会)'!G461</f>
        <v>57</v>
      </c>
      <c r="F61" s="63">
        <f>'表十一单位项目支出情况表 (明细表不上会)'!H461</f>
        <v>0</v>
      </c>
      <c r="G61" s="63">
        <f>'表十一单位项目支出情况表 (明细表不上会)'!I461</f>
        <v>0</v>
      </c>
      <c r="H61" s="63">
        <f>'表十一单位项目支出情况表 (明细表不上会)'!J461</f>
        <v>3491</v>
      </c>
    </row>
    <row r="62" spans="1:8" ht="12">
      <c r="A62" s="64" t="s">
        <v>1287</v>
      </c>
      <c r="B62" s="64">
        <f t="shared" si="0"/>
        <v>2117</v>
      </c>
      <c r="C62" s="63">
        <f t="shared" si="1"/>
        <v>2017</v>
      </c>
      <c r="D62" s="63">
        <f>'表十一单位项目支出情况表 (明细表不上会)'!F466</f>
        <v>1746</v>
      </c>
      <c r="E62" s="63">
        <f>'表十一单位项目支出情况表 (明细表不上会)'!G466</f>
        <v>271</v>
      </c>
      <c r="F62" s="63">
        <f>'表十一单位项目支出情况表 (明细表不上会)'!H466</f>
        <v>0</v>
      </c>
      <c r="G62" s="63">
        <f>'表十一单位项目支出情况表 (明细表不上会)'!I466</f>
        <v>0</v>
      </c>
      <c r="H62" s="63">
        <f>'表十一单位项目支出情况表 (明细表不上会)'!J466</f>
        <v>100</v>
      </c>
    </row>
    <row r="63" spans="1:8" ht="12">
      <c r="A63" s="68" t="s">
        <v>1288</v>
      </c>
      <c r="B63" s="64">
        <f t="shared" si="0"/>
        <v>210</v>
      </c>
      <c r="C63" s="63">
        <f t="shared" si="1"/>
        <v>210</v>
      </c>
      <c r="D63" s="63">
        <f>'表十一单位项目支出情况表 (明细表不上会)'!F478</f>
        <v>210</v>
      </c>
      <c r="E63" s="63">
        <f>'表十一单位项目支出情况表 (明细表不上会)'!G478</f>
        <v>0</v>
      </c>
      <c r="F63" s="63">
        <f>'表十一单位项目支出情况表 (明细表不上会)'!H478</f>
        <v>0</v>
      </c>
      <c r="G63" s="63">
        <f>'表十一单位项目支出情况表 (明细表不上会)'!I478</f>
        <v>0</v>
      </c>
      <c r="H63" s="63">
        <f>'表十一单位项目支出情况表 (明细表不上会)'!J478</f>
        <v>0</v>
      </c>
    </row>
    <row r="64" spans="1:8" ht="12">
      <c r="A64" s="64" t="s">
        <v>1289</v>
      </c>
      <c r="B64" s="64">
        <f t="shared" si="0"/>
        <v>2972</v>
      </c>
      <c r="C64" s="63">
        <f t="shared" si="1"/>
        <v>2972</v>
      </c>
      <c r="D64" s="63">
        <f>'表十一单位项目支出情况表 (明细表不上会)'!F482</f>
        <v>2972</v>
      </c>
      <c r="E64" s="63">
        <f>'表十一单位项目支出情况表 (明细表不上会)'!G482</f>
        <v>0</v>
      </c>
      <c r="F64" s="63">
        <f>'表十一单位项目支出情况表 (明细表不上会)'!H482</f>
        <v>0</v>
      </c>
      <c r="G64" s="63">
        <f>'表十一单位项目支出情况表 (明细表不上会)'!I482</f>
        <v>0</v>
      </c>
      <c r="H64" s="63">
        <f>'表十一单位项目支出情况表 (明细表不上会)'!J482</f>
        <v>0</v>
      </c>
    </row>
    <row r="65" spans="1:8" ht="12">
      <c r="A65" s="64" t="s">
        <v>1290</v>
      </c>
      <c r="B65" s="64">
        <f t="shared" si="0"/>
        <v>2012</v>
      </c>
      <c r="C65" s="63">
        <f t="shared" si="1"/>
        <v>2012</v>
      </c>
      <c r="D65" s="63">
        <f>'表十一单位项目支出情况表 (明细表不上会)'!F491</f>
        <v>1342</v>
      </c>
      <c r="E65" s="63">
        <f>'表十一单位项目支出情况表 (明细表不上会)'!G491</f>
        <v>670</v>
      </c>
      <c r="F65" s="63">
        <f>'表十一单位项目支出情况表 (明细表不上会)'!H491</f>
        <v>0</v>
      </c>
      <c r="G65" s="63">
        <f>'表十一单位项目支出情况表 (明细表不上会)'!I491</f>
        <v>0</v>
      </c>
      <c r="H65" s="63">
        <f>'表十一单位项目支出情况表 (明细表不上会)'!J491</f>
        <v>0</v>
      </c>
    </row>
    <row r="66" spans="1:8" ht="12">
      <c r="A66" s="68" t="s">
        <v>1291</v>
      </c>
      <c r="B66" s="64">
        <f t="shared" si="0"/>
        <v>524</v>
      </c>
      <c r="C66" s="63">
        <f t="shared" si="1"/>
        <v>524</v>
      </c>
      <c r="D66" s="63">
        <f>'表十一单位项目支出情况表 (明细表不上会)'!F502</f>
        <v>85</v>
      </c>
      <c r="E66" s="63">
        <f>'表十一单位项目支出情况表 (明细表不上会)'!G502</f>
        <v>439</v>
      </c>
      <c r="F66" s="63">
        <f>'表十一单位项目支出情况表 (明细表不上会)'!H502</f>
        <v>0</v>
      </c>
      <c r="G66" s="63">
        <f>'表十一单位项目支出情况表 (明细表不上会)'!I502</f>
        <v>0</v>
      </c>
      <c r="H66" s="63">
        <f>'表十一单位项目支出情况表 (明细表不上会)'!J502</f>
        <v>0</v>
      </c>
    </row>
    <row r="67" spans="1:8" ht="12">
      <c r="A67" s="68" t="s">
        <v>1292</v>
      </c>
      <c r="B67" s="64">
        <f t="shared" si="0"/>
        <v>1135</v>
      </c>
      <c r="C67" s="63">
        <f t="shared" si="1"/>
        <v>1135</v>
      </c>
      <c r="D67" s="63">
        <f>'表十一单位项目支出情况表 (明细表不上会)'!F520</f>
        <v>1135</v>
      </c>
      <c r="E67" s="63">
        <f>'表十一单位项目支出情况表 (明细表不上会)'!G520</f>
        <v>0</v>
      </c>
      <c r="F67" s="63">
        <f>'表十一单位项目支出情况表 (明细表不上会)'!H520</f>
        <v>0</v>
      </c>
      <c r="G67" s="63">
        <f>'表十一单位项目支出情况表 (明细表不上会)'!I520</f>
        <v>0</v>
      </c>
      <c r="H67" s="63">
        <f>'表十一单位项目支出情况表 (明细表不上会)'!J520</f>
        <v>0</v>
      </c>
    </row>
    <row r="68" spans="1:8" ht="12">
      <c r="A68" s="64" t="s">
        <v>1293</v>
      </c>
      <c r="B68" s="64">
        <f t="shared" si="0"/>
        <v>2193</v>
      </c>
      <c r="C68" s="63">
        <f t="shared" si="1"/>
        <v>2193</v>
      </c>
      <c r="D68" s="63">
        <f>'表十一单位项目支出情况表 (明细表不上会)'!F528</f>
        <v>2023</v>
      </c>
      <c r="E68" s="63">
        <f>'表十一单位项目支出情况表 (明细表不上会)'!G528</f>
        <v>170</v>
      </c>
      <c r="F68" s="63">
        <f>'表十一单位项目支出情况表 (明细表不上会)'!H528</f>
        <v>0</v>
      </c>
      <c r="G68" s="63">
        <f>'表十一单位项目支出情况表 (明细表不上会)'!I528</f>
        <v>0</v>
      </c>
      <c r="H68" s="63">
        <f>'表十一单位项目支出情况表 (明细表不上会)'!J528</f>
        <v>0</v>
      </c>
    </row>
    <row r="69" spans="1:8" ht="12">
      <c r="A69" s="68" t="s">
        <v>1294</v>
      </c>
      <c r="B69" s="64">
        <f t="shared" si="0"/>
        <v>7607</v>
      </c>
      <c r="C69" s="63">
        <f t="shared" si="1"/>
        <v>7607</v>
      </c>
      <c r="D69" s="63">
        <f>'表十一单位项目支出情况表 (明细表不上会)'!F542</f>
        <v>7591</v>
      </c>
      <c r="E69" s="63">
        <f>'表十一单位项目支出情况表 (明细表不上会)'!G542</f>
        <v>16</v>
      </c>
      <c r="F69" s="63">
        <f>'表十一单位项目支出情况表 (明细表不上会)'!H542</f>
        <v>0</v>
      </c>
      <c r="G69" s="63">
        <f>'表十一单位项目支出情况表 (明细表不上会)'!I542</f>
        <v>0</v>
      </c>
      <c r="H69" s="63">
        <f>'表十一单位项目支出情况表 (明细表不上会)'!J542</f>
        <v>0</v>
      </c>
    </row>
    <row r="70" spans="1:8" ht="12">
      <c r="A70" s="68" t="s">
        <v>1295</v>
      </c>
      <c r="B70" s="64">
        <f t="shared" si="0"/>
        <v>35</v>
      </c>
      <c r="C70" s="63">
        <f t="shared" si="1"/>
        <v>35</v>
      </c>
      <c r="D70" s="63">
        <f>'表十一单位项目支出情况表 (明细表不上会)'!F566</f>
        <v>35</v>
      </c>
      <c r="E70" s="63">
        <f>'表十一单位项目支出情况表 (明细表不上会)'!G566</f>
        <v>0</v>
      </c>
      <c r="F70" s="63">
        <f>'表十一单位项目支出情况表 (明细表不上会)'!H566</f>
        <v>0</v>
      </c>
      <c r="G70" s="63">
        <f>'表十一单位项目支出情况表 (明细表不上会)'!I566</f>
        <v>0</v>
      </c>
      <c r="H70" s="63">
        <f>'表十一单位项目支出情况表 (明细表不上会)'!J566</f>
        <v>0</v>
      </c>
    </row>
    <row r="71" spans="1:8" ht="12">
      <c r="A71" s="64" t="s">
        <v>1296</v>
      </c>
      <c r="B71" s="64">
        <f t="shared" si="0"/>
        <v>260</v>
      </c>
      <c r="C71" s="63">
        <f t="shared" si="1"/>
        <v>260</v>
      </c>
      <c r="D71" s="63">
        <f>'表十一单位项目支出情况表 (明细表不上会)'!F571</f>
        <v>260</v>
      </c>
      <c r="E71" s="63">
        <f>'表十一单位项目支出情况表 (明细表不上会)'!G571</f>
        <v>0</v>
      </c>
      <c r="F71" s="63">
        <f>'表十一单位项目支出情况表 (明细表不上会)'!H571</f>
        <v>0</v>
      </c>
      <c r="G71" s="63">
        <f>'表十一单位项目支出情况表 (明细表不上会)'!I571</f>
        <v>0</v>
      </c>
      <c r="H71" s="63">
        <f>'表十一单位项目支出情况表 (明细表不上会)'!J571</f>
        <v>0</v>
      </c>
    </row>
    <row r="72" spans="1:8" ht="12">
      <c r="A72" s="68" t="s">
        <v>1297</v>
      </c>
      <c r="B72" s="64">
        <f aca="true" t="shared" si="2" ref="B72:B82">SUM(C72,H72)</f>
        <v>20</v>
      </c>
      <c r="C72" s="63">
        <f aca="true" t="shared" si="3" ref="C72:C82">SUM(D72:G72)</f>
        <v>20</v>
      </c>
      <c r="D72" s="63">
        <f>'表十一单位项目支出情况表 (明细表不上会)'!F576</f>
        <v>20</v>
      </c>
      <c r="E72" s="63">
        <f>'表十一单位项目支出情况表 (明细表不上会)'!G576</f>
        <v>0</v>
      </c>
      <c r="F72" s="63">
        <f>'表十一单位项目支出情况表 (明细表不上会)'!H576</f>
        <v>0</v>
      </c>
      <c r="G72" s="63">
        <f>'表十一单位项目支出情况表 (明细表不上会)'!I576</f>
        <v>0</v>
      </c>
      <c r="H72" s="63">
        <f>'表十一单位项目支出情况表 (明细表不上会)'!J576</f>
        <v>0</v>
      </c>
    </row>
    <row r="73" spans="1:8" ht="12">
      <c r="A73" s="64" t="s">
        <v>1298</v>
      </c>
      <c r="B73" s="64">
        <f t="shared" si="2"/>
        <v>500</v>
      </c>
      <c r="C73" s="63">
        <f t="shared" si="3"/>
        <v>500</v>
      </c>
      <c r="D73" s="63">
        <f>'表十一单位项目支出情况表 (明细表不上会)'!F579</f>
        <v>500</v>
      </c>
      <c r="E73" s="63">
        <f>'表十一单位项目支出情况表 (明细表不上会)'!G579</f>
        <v>0</v>
      </c>
      <c r="F73" s="63">
        <f>'表十一单位项目支出情况表 (明细表不上会)'!H579</f>
        <v>0</v>
      </c>
      <c r="G73" s="63">
        <f>'表十一单位项目支出情况表 (明细表不上会)'!I579</f>
        <v>0</v>
      </c>
      <c r="H73" s="63">
        <f>'表十一单位项目支出情况表 (明细表不上会)'!J579</f>
        <v>0</v>
      </c>
    </row>
    <row r="74" spans="1:8" ht="12">
      <c r="A74" s="64" t="s">
        <v>1299</v>
      </c>
      <c r="B74" s="64">
        <f t="shared" si="2"/>
        <v>5064</v>
      </c>
      <c r="C74" s="63">
        <f t="shared" si="3"/>
        <v>5064</v>
      </c>
      <c r="D74" s="63">
        <f>'表十一单位项目支出情况表 (明细表不上会)'!F583</f>
        <v>4907</v>
      </c>
      <c r="E74" s="63">
        <f>'表十一单位项目支出情况表 (明细表不上会)'!G583</f>
        <v>157</v>
      </c>
      <c r="F74" s="63">
        <f>'表十一单位项目支出情况表 (明细表不上会)'!H583</f>
        <v>0</v>
      </c>
      <c r="G74" s="63">
        <f>'表十一单位项目支出情况表 (明细表不上会)'!I583</f>
        <v>0</v>
      </c>
      <c r="H74" s="63">
        <f>'表十一单位项目支出情况表 (明细表不上会)'!J583</f>
        <v>0</v>
      </c>
    </row>
    <row r="75" spans="1:8" ht="12">
      <c r="A75" s="68" t="s">
        <v>1300</v>
      </c>
      <c r="B75" s="64">
        <f t="shared" si="2"/>
        <v>4840</v>
      </c>
      <c r="C75" s="63">
        <f t="shared" si="3"/>
        <v>4840</v>
      </c>
      <c r="D75" s="63">
        <f>'表十一单位项目支出情况表 (明细表不上会)'!F613</f>
        <v>4110</v>
      </c>
      <c r="E75" s="63">
        <f>'表十一单位项目支出情况表 (明细表不上会)'!G613</f>
        <v>0</v>
      </c>
      <c r="F75" s="63">
        <f>'表十一单位项目支出情况表 (明细表不上会)'!H613</f>
        <v>730</v>
      </c>
      <c r="G75" s="63">
        <f>'表十一单位项目支出情况表 (明细表不上会)'!I613</f>
        <v>0</v>
      </c>
      <c r="H75" s="63">
        <f>'表十一单位项目支出情况表 (明细表不上会)'!J613</f>
        <v>0</v>
      </c>
    </row>
    <row r="76" spans="1:8" ht="12">
      <c r="A76" s="68" t="s">
        <v>1301</v>
      </c>
      <c r="B76" s="64">
        <f t="shared" si="2"/>
        <v>24720</v>
      </c>
      <c r="C76" s="63">
        <f t="shared" si="3"/>
        <v>60</v>
      </c>
      <c r="D76" s="63">
        <f>'表十一单位项目支出情况表 (明细表不上会)'!F616</f>
        <v>60</v>
      </c>
      <c r="E76" s="63">
        <f>'表十一单位项目支出情况表 (明细表不上会)'!G616</f>
        <v>0</v>
      </c>
      <c r="F76" s="63">
        <f>'表十一单位项目支出情况表 (明细表不上会)'!H616</f>
        <v>0</v>
      </c>
      <c r="G76" s="63">
        <f>'表十一单位项目支出情况表 (明细表不上会)'!I616</f>
        <v>0</v>
      </c>
      <c r="H76" s="63">
        <f>'表十一单位项目支出情况表 (明细表不上会)'!J616</f>
        <v>24660</v>
      </c>
    </row>
    <row r="77" spans="1:8" ht="12">
      <c r="A77" s="68" t="s">
        <v>1302</v>
      </c>
      <c r="B77" s="64">
        <f t="shared" si="2"/>
        <v>386</v>
      </c>
      <c r="C77" s="63">
        <f t="shared" si="3"/>
        <v>386</v>
      </c>
      <c r="D77" s="63">
        <f>'表十一单位项目支出情况表 (明细表不上会)'!F622</f>
        <v>386</v>
      </c>
      <c r="E77" s="63">
        <f>'表十一单位项目支出情况表 (明细表不上会)'!G622</f>
        <v>0</v>
      </c>
      <c r="F77" s="63">
        <f>'表十一单位项目支出情况表 (明细表不上会)'!H622</f>
        <v>0</v>
      </c>
      <c r="G77" s="63">
        <f>'表十一单位项目支出情况表 (明细表不上会)'!I622</f>
        <v>0</v>
      </c>
      <c r="H77" s="63">
        <f>'表十一单位项目支出情况表 (明细表不上会)'!J622</f>
        <v>0</v>
      </c>
    </row>
    <row r="78" spans="1:8" ht="12">
      <c r="A78" s="68" t="s">
        <v>1303</v>
      </c>
      <c r="B78" s="64">
        <f t="shared" si="2"/>
        <v>507</v>
      </c>
      <c r="C78" s="63">
        <f t="shared" si="3"/>
        <v>507</v>
      </c>
      <c r="D78" s="63">
        <f>'表十一单位项目支出情况表 (明细表不上会)'!F624</f>
        <v>507</v>
      </c>
      <c r="E78" s="63">
        <f>'表十一单位项目支出情况表 (明细表不上会)'!G624</f>
        <v>0</v>
      </c>
      <c r="F78" s="63">
        <f>'表十一单位项目支出情况表 (明细表不上会)'!H624</f>
        <v>0</v>
      </c>
      <c r="G78" s="63">
        <f>'表十一单位项目支出情况表 (明细表不上会)'!I624</f>
        <v>0</v>
      </c>
      <c r="H78" s="63">
        <f>'表十一单位项目支出情况表 (明细表不上会)'!J624</f>
        <v>0</v>
      </c>
    </row>
    <row r="79" spans="1:8" ht="12">
      <c r="A79" s="64" t="s">
        <v>1304</v>
      </c>
      <c r="B79" s="64">
        <f t="shared" si="2"/>
        <v>12643</v>
      </c>
      <c r="C79" s="63">
        <f t="shared" si="3"/>
        <v>12643</v>
      </c>
      <c r="D79" s="63">
        <f>'表十一单位项目支出情况表 (明细表不上会)'!F632</f>
        <v>12643</v>
      </c>
      <c r="E79" s="63">
        <f>'表十一单位项目支出情况表 (明细表不上会)'!G632</f>
        <v>0</v>
      </c>
      <c r="F79" s="63">
        <f>'表十一单位项目支出情况表 (明细表不上会)'!H632</f>
        <v>0</v>
      </c>
      <c r="G79" s="63">
        <f>'表十一单位项目支出情况表 (明细表不上会)'!I632</f>
        <v>0</v>
      </c>
      <c r="H79" s="63">
        <f>'表十一单位项目支出情况表 (明细表不上会)'!J632</f>
        <v>0</v>
      </c>
    </row>
    <row r="80" spans="1:8" ht="12">
      <c r="A80" s="68" t="s">
        <v>1305</v>
      </c>
      <c r="B80" s="64">
        <f t="shared" si="2"/>
        <v>3697</v>
      </c>
      <c r="C80" s="63">
        <f t="shared" si="3"/>
        <v>3697</v>
      </c>
      <c r="D80" s="63">
        <f>'表十一单位项目支出情况表 (明细表不上会)'!F640</f>
        <v>3697</v>
      </c>
      <c r="E80" s="63">
        <f>'表十一单位项目支出情况表 (明细表不上会)'!G640</f>
        <v>0</v>
      </c>
      <c r="F80" s="63">
        <f>'表十一单位项目支出情况表 (明细表不上会)'!H640</f>
        <v>0</v>
      </c>
      <c r="G80" s="63">
        <f>'表十一单位项目支出情况表 (明细表不上会)'!I640</f>
        <v>0</v>
      </c>
      <c r="H80" s="63">
        <f>'表十一单位项目支出情况表 (明细表不上会)'!J640</f>
        <v>0</v>
      </c>
    </row>
    <row r="81" spans="1:8" ht="12">
      <c r="A81" s="68" t="s">
        <v>1306</v>
      </c>
      <c r="B81" s="64">
        <f t="shared" si="2"/>
        <v>20117</v>
      </c>
      <c r="C81" s="63">
        <f t="shared" si="3"/>
        <v>20117</v>
      </c>
      <c r="D81" s="63">
        <f>'表十一单位项目支出情况表 (明细表不上会)'!F651</f>
        <v>20117</v>
      </c>
      <c r="E81" s="63">
        <f>'表十一单位项目支出情况表 (明细表不上会)'!G651</f>
        <v>0</v>
      </c>
      <c r="F81" s="63">
        <f>'表十一单位项目支出情况表 (明细表不上会)'!H651</f>
        <v>0</v>
      </c>
      <c r="G81" s="63">
        <f>'表十一单位项目支出情况表 (明细表不上会)'!I651</f>
        <v>0</v>
      </c>
      <c r="H81" s="63">
        <f>'表十一单位项目支出情况表 (明细表不上会)'!J651</f>
        <v>0</v>
      </c>
    </row>
    <row r="82" spans="1:8" ht="12">
      <c r="A82" s="64" t="s">
        <v>1307</v>
      </c>
      <c r="B82" s="64">
        <f t="shared" si="2"/>
        <v>76080</v>
      </c>
      <c r="C82" s="63">
        <f t="shared" si="3"/>
        <v>76080</v>
      </c>
      <c r="D82" s="63">
        <v>0</v>
      </c>
      <c r="E82" s="63">
        <v>0</v>
      </c>
      <c r="F82" s="63">
        <v>0</v>
      </c>
      <c r="G82" s="63">
        <v>76080</v>
      </c>
      <c r="H82" s="63">
        <v>0</v>
      </c>
    </row>
  </sheetData>
  <sheetProtection/>
  <mergeCells count="5">
    <mergeCell ref="A2:H2"/>
    <mergeCell ref="A4:A5"/>
    <mergeCell ref="B4:B5"/>
    <mergeCell ref="C4:G4"/>
    <mergeCell ref="H4:H5"/>
  </mergeCells>
  <printOptions horizontalCentered="1"/>
  <pageMargins left="0.5905511811023623" right="0.5905511811023623" top="0.7480314960629921" bottom="0.984251968503937" header="0.1968503937007874" footer="0.2755905511811024"/>
  <pageSetup blackAndWhite="1" fitToHeight="3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outlinePr summaryBelow="0"/>
    <pageSetUpPr fitToPage="1"/>
  </sheetPr>
  <dimension ref="A1:N670"/>
  <sheetViews>
    <sheetView showZeros="0" zoomScalePageLayoutView="0" workbookViewId="0" topLeftCell="A1">
      <pane xSplit="5" ySplit="4" topLeftCell="F5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F654" sqref="F654"/>
    </sheetView>
  </sheetViews>
  <sheetFormatPr defaultColWidth="9.140625" defaultRowHeight="12.75"/>
  <cols>
    <col min="1" max="1" width="5.421875" style="67" bestFit="1" customWidth="1"/>
    <col min="2" max="2" width="20.00390625" style="67" customWidth="1"/>
    <col min="3" max="3" width="9.421875" style="67" customWidth="1"/>
    <col min="4" max="4" width="61.57421875" style="98" customWidth="1"/>
    <col min="5" max="5" width="10.8515625" style="99" bestFit="1" customWidth="1"/>
    <col min="6" max="6" width="9.8515625" style="99" bestFit="1" customWidth="1"/>
    <col min="7" max="7" width="10.00390625" style="99" customWidth="1"/>
    <col min="8" max="8" width="10.28125" style="99" customWidth="1"/>
    <col min="9" max="10" width="10.57421875" style="99" customWidth="1"/>
    <col min="11" max="11" width="14.7109375" style="99" hidden="1" customWidth="1"/>
    <col min="12" max="13" width="13.140625" style="99" hidden="1" customWidth="1"/>
    <col min="14" max="14" width="48.00390625" style="100" customWidth="1"/>
    <col min="15" max="15" width="8.8515625" style="75" customWidth="1"/>
    <col min="16" max="16384" width="9.140625" style="75" customWidth="1"/>
  </cols>
  <sheetData>
    <row r="1" spans="1:2" ht="18.75">
      <c r="A1" s="350" t="s">
        <v>2064</v>
      </c>
      <c r="B1" s="350"/>
    </row>
    <row r="2" spans="1:14" ht="20.25">
      <c r="A2" s="347" t="s">
        <v>2069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1:14" ht="20.25">
      <c r="A3" s="101"/>
      <c r="B3" s="101"/>
      <c r="C3" s="101"/>
      <c r="D3" s="101"/>
      <c r="E3" s="101"/>
      <c r="F3" s="101"/>
      <c r="G3" s="101"/>
      <c r="H3" s="101"/>
      <c r="I3" s="102"/>
      <c r="J3" s="101"/>
      <c r="K3" s="101"/>
      <c r="L3" s="101"/>
      <c r="M3" s="101"/>
      <c r="N3" s="102" t="s">
        <v>1834</v>
      </c>
    </row>
    <row r="4" spans="1:14" s="67" customFormat="1" ht="24">
      <c r="A4" s="63" t="s">
        <v>2070</v>
      </c>
      <c r="B4" s="64" t="s">
        <v>2071</v>
      </c>
      <c r="C4" s="64" t="s">
        <v>2072</v>
      </c>
      <c r="D4" s="65" t="s">
        <v>2073</v>
      </c>
      <c r="E4" s="66" t="s">
        <v>2074</v>
      </c>
      <c r="F4" s="66" t="s">
        <v>2075</v>
      </c>
      <c r="G4" s="66" t="s">
        <v>2076</v>
      </c>
      <c r="H4" s="66" t="s">
        <v>2077</v>
      </c>
      <c r="I4" s="66" t="s">
        <v>2079</v>
      </c>
      <c r="J4" s="66" t="s">
        <v>2078</v>
      </c>
      <c r="K4" s="66" t="s">
        <v>2547</v>
      </c>
      <c r="L4" s="66" t="s">
        <v>2081</v>
      </c>
      <c r="M4" s="66" t="s">
        <v>2548</v>
      </c>
      <c r="N4" s="66" t="s">
        <v>2082</v>
      </c>
    </row>
    <row r="5" spans="1:14" s="135" customFormat="1" ht="12">
      <c r="A5" s="131"/>
      <c r="B5" s="132" t="s">
        <v>572</v>
      </c>
      <c r="C5" s="132"/>
      <c r="D5" s="133"/>
      <c r="E5" s="134">
        <f>SUM(F5:J5)</f>
        <v>261806</v>
      </c>
      <c r="F5" s="134">
        <v>145866</v>
      </c>
      <c r="G5" s="134">
        <v>8037</v>
      </c>
      <c r="H5" s="134">
        <v>1967</v>
      </c>
      <c r="I5" s="134">
        <v>76080</v>
      </c>
      <c r="J5" s="134">
        <v>29856</v>
      </c>
      <c r="K5" s="134">
        <v>17946</v>
      </c>
      <c r="L5" s="134"/>
      <c r="M5" s="134">
        <v>2558</v>
      </c>
      <c r="N5" s="134"/>
    </row>
    <row r="6" spans="1:14" s="67" customFormat="1" ht="12">
      <c r="A6" s="68"/>
      <c r="B6" s="69" t="s">
        <v>2083</v>
      </c>
      <c r="C6" s="64"/>
      <c r="D6" s="70"/>
      <c r="E6" s="63">
        <v>120127</v>
      </c>
      <c r="F6" s="66">
        <v>115296</v>
      </c>
      <c r="G6" s="66">
        <v>3771</v>
      </c>
      <c r="H6" s="66">
        <v>778</v>
      </c>
      <c r="I6" s="66"/>
      <c r="J6" s="66">
        <v>282</v>
      </c>
      <c r="K6" s="66">
        <v>7331.84</v>
      </c>
      <c r="L6" s="66"/>
      <c r="M6" s="66"/>
      <c r="N6" s="66"/>
    </row>
    <row r="7" spans="1:14" s="67" customFormat="1" ht="12">
      <c r="A7" s="68"/>
      <c r="B7" s="69" t="s">
        <v>2084</v>
      </c>
      <c r="C7" s="64"/>
      <c r="D7" s="70"/>
      <c r="E7" s="63">
        <v>7358</v>
      </c>
      <c r="F7" s="66">
        <v>6031</v>
      </c>
      <c r="G7" s="66">
        <v>984</v>
      </c>
      <c r="H7" s="66">
        <v>189</v>
      </c>
      <c r="I7" s="66"/>
      <c r="J7" s="66">
        <v>154</v>
      </c>
      <c r="K7" s="66">
        <v>722</v>
      </c>
      <c r="L7" s="66"/>
      <c r="M7" s="66"/>
      <c r="N7" s="66"/>
    </row>
    <row r="8" spans="1:14" s="67" customFormat="1" ht="12">
      <c r="A8" s="68"/>
      <c r="B8" s="69" t="s">
        <v>2085</v>
      </c>
      <c r="C8" s="64"/>
      <c r="D8" s="70"/>
      <c r="E8" s="63">
        <v>133421</v>
      </c>
      <c r="F8" s="66">
        <v>24539</v>
      </c>
      <c r="G8" s="66">
        <v>4282</v>
      </c>
      <c r="H8" s="66"/>
      <c r="I8" s="66">
        <v>76080</v>
      </c>
      <c r="J8" s="66">
        <v>28520</v>
      </c>
      <c r="K8" s="66">
        <v>9862</v>
      </c>
      <c r="L8" s="66"/>
      <c r="M8" s="66"/>
      <c r="N8" s="66"/>
    </row>
    <row r="9" spans="1:14" s="141" customFormat="1" ht="12">
      <c r="A9" s="136"/>
      <c r="B9" s="137" t="s">
        <v>2549</v>
      </c>
      <c r="C9" s="137"/>
      <c r="D9" s="138"/>
      <c r="E9" s="139">
        <f>SUM(E10:E12)</f>
        <v>923</v>
      </c>
      <c r="F9" s="139">
        <f aca="true" t="shared" si="0" ref="F9:M9">SUM(F10:F12)</f>
        <v>923</v>
      </c>
      <c r="G9" s="139">
        <f t="shared" si="0"/>
        <v>0</v>
      </c>
      <c r="H9" s="139">
        <f t="shared" si="0"/>
        <v>0</v>
      </c>
      <c r="I9" s="139">
        <f>SUM(I10:I12)</f>
        <v>0</v>
      </c>
      <c r="J9" s="139">
        <f t="shared" si="0"/>
        <v>0</v>
      </c>
      <c r="K9" s="139">
        <f t="shared" si="0"/>
        <v>625</v>
      </c>
      <c r="L9" s="139">
        <f t="shared" si="0"/>
        <v>0</v>
      </c>
      <c r="M9" s="139">
        <f t="shared" si="0"/>
        <v>0</v>
      </c>
      <c r="N9" s="140"/>
    </row>
    <row r="10" spans="1:14" s="67" customFormat="1" ht="12">
      <c r="A10" s="68">
        <v>1</v>
      </c>
      <c r="B10" s="64" t="s">
        <v>1232</v>
      </c>
      <c r="C10" s="64" t="s">
        <v>2086</v>
      </c>
      <c r="D10" s="70" t="s">
        <v>2087</v>
      </c>
      <c r="E10" s="63">
        <f>SUM(F10:J10)</f>
        <v>376</v>
      </c>
      <c r="F10" s="66">
        <v>376</v>
      </c>
      <c r="G10" s="66">
        <v>0</v>
      </c>
      <c r="H10" s="66"/>
      <c r="I10" s="66"/>
      <c r="J10" s="66">
        <v>0</v>
      </c>
      <c r="K10" s="66">
        <v>0</v>
      </c>
      <c r="L10" s="66"/>
      <c r="M10" s="66"/>
      <c r="N10" s="66"/>
    </row>
    <row r="11" spans="1:14" s="67" customFormat="1" ht="17.25" customHeight="1">
      <c r="A11" s="68">
        <v>1</v>
      </c>
      <c r="B11" s="64" t="s">
        <v>1232</v>
      </c>
      <c r="C11" s="64" t="s">
        <v>2084</v>
      </c>
      <c r="D11" s="70" t="s">
        <v>2088</v>
      </c>
      <c r="E11" s="63">
        <f>SUM(F11:J11)</f>
        <v>62</v>
      </c>
      <c r="F11" s="66">
        <v>62</v>
      </c>
      <c r="G11" s="66">
        <v>0</v>
      </c>
      <c r="H11" s="66"/>
      <c r="I11" s="66"/>
      <c r="J11" s="66">
        <v>0</v>
      </c>
      <c r="K11" s="71">
        <v>0</v>
      </c>
      <c r="L11" s="71"/>
      <c r="M11" s="71"/>
      <c r="N11" s="72"/>
    </row>
    <row r="12" spans="1:14" s="147" customFormat="1" ht="17.25" customHeight="1">
      <c r="A12" s="142">
        <v>1</v>
      </c>
      <c r="B12" s="143" t="s">
        <v>1232</v>
      </c>
      <c r="C12" s="143" t="s">
        <v>2550</v>
      </c>
      <c r="D12" s="144"/>
      <c r="E12" s="145">
        <f>SUM(E13:E17)</f>
        <v>485</v>
      </c>
      <c r="F12" s="145">
        <f aca="true" t="shared" si="1" ref="F12:M12">SUM(F13:F17)</f>
        <v>485</v>
      </c>
      <c r="G12" s="145">
        <f t="shared" si="1"/>
        <v>0</v>
      </c>
      <c r="H12" s="145">
        <f t="shared" si="1"/>
        <v>0</v>
      </c>
      <c r="I12" s="145">
        <f>SUM(I13:I17)</f>
        <v>0</v>
      </c>
      <c r="J12" s="145">
        <f t="shared" si="1"/>
        <v>0</v>
      </c>
      <c r="K12" s="145">
        <f t="shared" si="1"/>
        <v>625</v>
      </c>
      <c r="L12" s="145">
        <f t="shared" si="1"/>
        <v>0</v>
      </c>
      <c r="M12" s="145">
        <f t="shared" si="1"/>
        <v>0</v>
      </c>
      <c r="N12" s="146"/>
    </row>
    <row r="13" spans="1:14" s="73" customFormat="1" ht="12">
      <c r="A13" s="68">
        <v>1</v>
      </c>
      <c r="B13" s="64" t="s">
        <v>1232</v>
      </c>
      <c r="C13" s="64" t="s">
        <v>2085</v>
      </c>
      <c r="D13" s="70" t="s">
        <v>2089</v>
      </c>
      <c r="E13" s="63">
        <f>SUM(F13:J13)</f>
        <v>7</v>
      </c>
      <c r="F13" s="71">
        <v>7</v>
      </c>
      <c r="G13" s="71">
        <v>0</v>
      </c>
      <c r="H13" s="71"/>
      <c r="I13" s="71"/>
      <c r="J13" s="71">
        <v>0</v>
      </c>
      <c r="K13" s="71">
        <v>10</v>
      </c>
      <c r="L13" s="71"/>
      <c r="M13" s="71"/>
      <c r="N13" s="72"/>
    </row>
    <row r="14" spans="1:14" s="73" customFormat="1" ht="12">
      <c r="A14" s="68">
        <v>1</v>
      </c>
      <c r="B14" s="64" t="s">
        <v>1232</v>
      </c>
      <c r="C14" s="64" t="s">
        <v>2085</v>
      </c>
      <c r="D14" s="70" t="s">
        <v>2090</v>
      </c>
      <c r="E14" s="63">
        <f>SUM(F14:J14)</f>
        <v>13</v>
      </c>
      <c r="F14" s="71">
        <v>13</v>
      </c>
      <c r="G14" s="71">
        <v>0</v>
      </c>
      <c r="H14" s="71"/>
      <c r="I14" s="71"/>
      <c r="J14" s="71">
        <v>0</v>
      </c>
      <c r="K14" s="71">
        <v>0</v>
      </c>
      <c r="L14" s="71"/>
      <c r="M14" s="71"/>
      <c r="N14" s="72"/>
    </row>
    <row r="15" spans="1:14" s="73" customFormat="1" ht="12">
      <c r="A15" s="68">
        <v>1</v>
      </c>
      <c r="B15" s="64" t="s">
        <v>1232</v>
      </c>
      <c r="C15" s="64" t="s">
        <v>2085</v>
      </c>
      <c r="D15" s="70" t="s">
        <v>2091</v>
      </c>
      <c r="E15" s="63">
        <f>SUM(F15:J15)</f>
        <v>10</v>
      </c>
      <c r="F15" s="71">
        <v>10</v>
      </c>
      <c r="G15" s="71">
        <v>0</v>
      </c>
      <c r="H15" s="71"/>
      <c r="I15" s="71"/>
      <c r="J15" s="71">
        <v>0</v>
      </c>
      <c r="K15" s="71">
        <v>10</v>
      </c>
      <c r="L15" s="71"/>
      <c r="M15" s="71"/>
      <c r="N15" s="72"/>
    </row>
    <row r="16" spans="1:14" s="73" customFormat="1" ht="12">
      <c r="A16" s="68">
        <v>1</v>
      </c>
      <c r="B16" s="64" t="s">
        <v>1232</v>
      </c>
      <c r="C16" s="64" t="s">
        <v>2085</v>
      </c>
      <c r="D16" s="70" t="s">
        <v>2092</v>
      </c>
      <c r="E16" s="63">
        <f>SUM(F16:J16)</f>
        <v>5</v>
      </c>
      <c r="F16" s="71">
        <v>5</v>
      </c>
      <c r="G16" s="71">
        <v>0</v>
      </c>
      <c r="H16" s="71"/>
      <c r="I16" s="71"/>
      <c r="J16" s="71">
        <v>0</v>
      </c>
      <c r="K16" s="71">
        <v>5</v>
      </c>
      <c r="L16" s="71"/>
      <c r="M16" s="71"/>
      <c r="N16" s="72"/>
    </row>
    <row r="17" spans="1:14" s="73" customFormat="1" ht="29.25" customHeight="1">
      <c r="A17" s="68">
        <v>1</v>
      </c>
      <c r="B17" s="64" t="s">
        <v>1232</v>
      </c>
      <c r="C17" s="64" t="s">
        <v>2085</v>
      </c>
      <c r="D17" s="70" t="s">
        <v>2093</v>
      </c>
      <c r="E17" s="63">
        <f>SUM(F17:J17)</f>
        <v>450</v>
      </c>
      <c r="F17" s="71">
        <v>450</v>
      </c>
      <c r="G17" s="71">
        <v>0</v>
      </c>
      <c r="H17" s="71"/>
      <c r="I17" s="71"/>
      <c r="J17" s="71">
        <v>0</v>
      </c>
      <c r="K17" s="71">
        <v>600</v>
      </c>
      <c r="L17" s="71"/>
      <c r="M17" s="71"/>
      <c r="N17" s="72" t="s">
        <v>2094</v>
      </c>
    </row>
    <row r="18" spans="1:14" s="149" customFormat="1" ht="12">
      <c r="A18" s="136"/>
      <c r="B18" s="137" t="s">
        <v>2551</v>
      </c>
      <c r="C18" s="137"/>
      <c r="D18" s="138"/>
      <c r="E18" s="139">
        <f>SUM(E19:E21)</f>
        <v>679</v>
      </c>
      <c r="F18" s="139">
        <f aca="true" t="shared" si="2" ref="F18:M18">SUM(F19:F21)</f>
        <v>679</v>
      </c>
      <c r="G18" s="139">
        <f t="shared" si="2"/>
        <v>0</v>
      </c>
      <c r="H18" s="139">
        <f t="shared" si="2"/>
        <v>0</v>
      </c>
      <c r="I18" s="139">
        <f>SUM(I19:I21)</f>
        <v>0</v>
      </c>
      <c r="J18" s="139">
        <f t="shared" si="2"/>
        <v>0</v>
      </c>
      <c r="K18" s="139">
        <f t="shared" si="2"/>
        <v>50</v>
      </c>
      <c r="L18" s="139">
        <f t="shared" si="2"/>
        <v>0</v>
      </c>
      <c r="M18" s="139">
        <f t="shared" si="2"/>
        <v>0</v>
      </c>
      <c r="N18" s="148"/>
    </row>
    <row r="19" spans="1:14" s="73" customFormat="1" ht="12">
      <c r="A19" s="68">
        <v>2</v>
      </c>
      <c r="B19" s="64" t="s">
        <v>1233</v>
      </c>
      <c r="C19" s="64" t="s">
        <v>2086</v>
      </c>
      <c r="D19" s="74" t="s">
        <v>2087</v>
      </c>
      <c r="E19" s="63">
        <f>SUM(F19:J19)</f>
        <v>297</v>
      </c>
      <c r="F19" s="71">
        <v>297</v>
      </c>
      <c r="G19" s="71">
        <v>0</v>
      </c>
      <c r="H19" s="71"/>
      <c r="I19" s="71"/>
      <c r="J19" s="71">
        <v>0</v>
      </c>
      <c r="K19" s="71">
        <v>0</v>
      </c>
      <c r="L19" s="71"/>
      <c r="M19" s="71"/>
      <c r="N19" s="72"/>
    </row>
    <row r="20" spans="1:14" s="73" customFormat="1" ht="12">
      <c r="A20" s="68">
        <v>2</v>
      </c>
      <c r="B20" s="64" t="s">
        <v>1233</v>
      </c>
      <c r="C20" s="64" t="s">
        <v>2084</v>
      </c>
      <c r="D20" s="74" t="s">
        <v>2088</v>
      </c>
      <c r="E20" s="63">
        <f>SUM(F20:J20)</f>
        <v>47</v>
      </c>
      <c r="F20" s="71">
        <v>47</v>
      </c>
      <c r="G20" s="71">
        <v>0</v>
      </c>
      <c r="H20" s="71"/>
      <c r="I20" s="71"/>
      <c r="J20" s="71">
        <v>0</v>
      </c>
      <c r="K20" s="71">
        <v>0</v>
      </c>
      <c r="L20" s="71"/>
      <c r="M20" s="71"/>
      <c r="N20" s="72"/>
    </row>
    <row r="21" spans="1:14" s="151" customFormat="1" ht="12">
      <c r="A21" s="142">
        <v>2</v>
      </c>
      <c r="B21" s="143" t="s">
        <v>1233</v>
      </c>
      <c r="C21" s="143" t="s">
        <v>2550</v>
      </c>
      <c r="D21" s="150"/>
      <c r="E21" s="145">
        <f>SUM(E22:E30)</f>
        <v>335</v>
      </c>
      <c r="F21" s="145">
        <f aca="true" t="shared" si="3" ref="F21:M21">SUM(F22:F30)</f>
        <v>335</v>
      </c>
      <c r="G21" s="145">
        <f t="shared" si="3"/>
        <v>0</v>
      </c>
      <c r="H21" s="145">
        <f t="shared" si="3"/>
        <v>0</v>
      </c>
      <c r="I21" s="145">
        <f>SUM(I22:I30)</f>
        <v>0</v>
      </c>
      <c r="J21" s="145">
        <f t="shared" si="3"/>
        <v>0</v>
      </c>
      <c r="K21" s="145">
        <f t="shared" si="3"/>
        <v>50</v>
      </c>
      <c r="L21" s="145">
        <f t="shared" si="3"/>
        <v>0</v>
      </c>
      <c r="M21" s="145">
        <f t="shared" si="3"/>
        <v>0</v>
      </c>
      <c r="N21" s="146"/>
    </row>
    <row r="22" spans="1:14" s="73" customFormat="1" ht="27.75" customHeight="1">
      <c r="A22" s="68">
        <v>2</v>
      </c>
      <c r="B22" s="64" t="s">
        <v>1233</v>
      </c>
      <c r="C22" s="64" t="s">
        <v>2085</v>
      </c>
      <c r="D22" s="70" t="s">
        <v>2095</v>
      </c>
      <c r="E22" s="63">
        <f aca="true" t="shared" si="4" ref="E22:E30">SUM(F22:J22)</f>
        <v>20</v>
      </c>
      <c r="F22" s="63">
        <v>20</v>
      </c>
      <c r="G22" s="71">
        <v>0</v>
      </c>
      <c r="H22" s="71"/>
      <c r="I22" s="71"/>
      <c r="J22" s="71">
        <v>0</v>
      </c>
      <c r="K22" s="71">
        <v>0</v>
      </c>
      <c r="L22" s="71"/>
      <c r="M22" s="71"/>
      <c r="N22" s="72"/>
    </row>
    <row r="23" spans="1:14" s="73" customFormat="1" ht="12">
      <c r="A23" s="68">
        <v>2</v>
      </c>
      <c r="B23" s="64" t="s">
        <v>1233</v>
      </c>
      <c r="C23" s="64" t="s">
        <v>2085</v>
      </c>
      <c r="D23" s="70" t="s">
        <v>2096</v>
      </c>
      <c r="E23" s="63">
        <f t="shared" si="4"/>
        <v>10</v>
      </c>
      <c r="F23" s="63">
        <v>10</v>
      </c>
      <c r="G23" s="71">
        <v>0</v>
      </c>
      <c r="H23" s="71"/>
      <c r="I23" s="71"/>
      <c r="J23" s="71">
        <v>0</v>
      </c>
      <c r="K23" s="71">
        <v>0</v>
      </c>
      <c r="L23" s="71"/>
      <c r="M23" s="71"/>
      <c r="N23" s="72"/>
    </row>
    <row r="24" spans="1:14" s="73" customFormat="1" ht="12">
      <c r="A24" s="68">
        <v>2</v>
      </c>
      <c r="B24" s="64" t="s">
        <v>1233</v>
      </c>
      <c r="C24" s="64" t="s">
        <v>2085</v>
      </c>
      <c r="D24" s="70" t="s">
        <v>2097</v>
      </c>
      <c r="E24" s="63">
        <f t="shared" si="4"/>
        <v>30</v>
      </c>
      <c r="F24" s="63">
        <v>30</v>
      </c>
      <c r="G24" s="71">
        <v>0</v>
      </c>
      <c r="H24" s="71"/>
      <c r="I24" s="71"/>
      <c r="J24" s="71">
        <v>0</v>
      </c>
      <c r="K24" s="71">
        <v>50</v>
      </c>
      <c r="L24" s="71"/>
      <c r="M24" s="71"/>
      <c r="N24" s="72" t="s">
        <v>2098</v>
      </c>
    </row>
    <row r="25" spans="1:14" s="73" customFormat="1" ht="12">
      <c r="A25" s="68">
        <v>2</v>
      </c>
      <c r="B25" s="64" t="s">
        <v>1233</v>
      </c>
      <c r="C25" s="64" t="s">
        <v>2085</v>
      </c>
      <c r="D25" s="70" t="s">
        <v>2099</v>
      </c>
      <c r="E25" s="63">
        <f t="shared" si="4"/>
        <v>40</v>
      </c>
      <c r="F25" s="63">
        <v>40</v>
      </c>
      <c r="G25" s="71">
        <v>0</v>
      </c>
      <c r="H25" s="71"/>
      <c r="I25" s="71"/>
      <c r="J25" s="71">
        <v>0</v>
      </c>
      <c r="K25" s="71">
        <v>0</v>
      </c>
      <c r="L25" s="71"/>
      <c r="M25" s="71"/>
      <c r="N25" s="72"/>
    </row>
    <row r="26" spans="1:14" s="73" customFormat="1" ht="12">
      <c r="A26" s="68">
        <v>2</v>
      </c>
      <c r="B26" s="64" t="s">
        <v>1233</v>
      </c>
      <c r="C26" s="64" t="s">
        <v>2085</v>
      </c>
      <c r="D26" s="70" t="s">
        <v>2100</v>
      </c>
      <c r="E26" s="63">
        <f t="shared" si="4"/>
        <v>50</v>
      </c>
      <c r="F26" s="63">
        <v>50</v>
      </c>
      <c r="G26" s="71">
        <v>0</v>
      </c>
      <c r="H26" s="71"/>
      <c r="I26" s="71"/>
      <c r="J26" s="71">
        <v>0</v>
      </c>
      <c r="K26" s="71">
        <v>0</v>
      </c>
      <c r="L26" s="71"/>
      <c r="M26" s="71"/>
      <c r="N26" s="72" t="s">
        <v>2101</v>
      </c>
    </row>
    <row r="27" spans="1:14" s="73" customFormat="1" ht="12">
      <c r="A27" s="68">
        <v>2</v>
      </c>
      <c r="B27" s="64" t="s">
        <v>1233</v>
      </c>
      <c r="C27" s="64" t="s">
        <v>2085</v>
      </c>
      <c r="D27" s="70" t="s">
        <v>2102</v>
      </c>
      <c r="E27" s="63">
        <f t="shared" si="4"/>
        <v>70</v>
      </c>
      <c r="F27" s="63">
        <v>70</v>
      </c>
      <c r="G27" s="71">
        <v>0</v>
      </c>
      <c r="H27" s="71"/>
      <c r="I27" s="71"/>
      <c r="J27" s="71">
        <v>0</v>
      </c>
      <c r="K27" s="71">
        <v>0</v>
      </c>
      <c r="L27" s="71"/>
      <c r="M27" s="71"/>
      <c r="N27" s="72" t="s">
        <v>2103</v>
      </c>
    </row>
    <row r="28" spans="1:14" s="73" customFormat="1" ht="12">
      <c r="A28" s="68">
        <v>2</v>
      </c>
      <c r="B28" s="64" t="s">
        <v>1233</v>
      </c>
      <c r="C28" s="64" t="s">
        <v>2085</v>
      </c>
      <c r="D28" s="70" t="s">
        <v>2104</v>
      </c>
      <c r="E28" s="63">
        <f t="shared" si="4"/>
        <v>80</v>
      </c>
      <c r="F28" s="63">
        <v>80</v>
      </c>
      <c r="G28" s="71">
        <v>0</v>
      </c>
      <c r="H28" s="71"/>
      <c r="I28" s="71"/>
      <c r="J28" s="71">
        <v>0</v>
      </c>
      <c r="K28" s="71">
        <v>0</v>
      </c>
      <c r="L28" s="71"/>
      <c r="M28" s="71"/>
      <c r="N28" s="72"/>
    </row>
    <row r="29" spans="1:14" s="73" customFormat="1" ht="12">
      <c r="A29" s="68">
        <v>2</v>
      </c>
      <c r="B29" s="64" t="s">
        <v>1233</v>
      </c>
      <c r="C29" s="64" t="s">
        <v>2085</v>
      </c>
      <c r="D29" s="70" t="s">
        <v>2105</v>
      </c>
      <c r="E29" s="63">
        <f t="shared" si="4"/>
        <v>20</v>
      </c>
      <c r="F29" s="63">
        <v>20</v>
      </c>
      <c r="G29" s="71">
        <v>0</v>
      </c>
      <c r="H29" s="71"/>
      <c r="I29" s="71"/>
      <c r="J29" s="71">
        <v>0</v>
      </c>
      <c r="K29" s="71">
        <v>0</v>
      </c>
      <c r="L29" s="71"/>
      <c r="M29" s="71"/>
      <c r="N29" s="72"/>
    </row>
    <row r="30" spans="1:14" s="73" customFormat="1" ht="12">
      <c r="A30" s="68">
        <v>2</v>
      </c>
      <c r="B30" s="64" t="s">
        <v>1233</v>
      </c>
      <c r="C30" s="64" t="s">
        <v>2085</v>
      </c>
      <c r="D30" s="70" t="s">
        <v>2106</v>
      </c>
      <c r="E30" s="63">
        <f t="shared" si="4"/>
        <v>15</v>
      </c>
      <c r="F30" s="63">
        <v>15</v>
      </c>
      <c r="G30" s="71">
        <v>0</v>
      </c>
      <c r="H30" s="71"/>
      <c r="I30" s="71"/>
      <c r="J30" s="71">
        <v>0</v>
      </c>
      <c r="K30" s="71">
        <v>0</v>
      </c>
      <c r="L30" s="71"/>
      <c r="M30" s="71"/>
      <c r="N30" s="72" t="s">
        <v>2107</v>
      </c>
    </row>
    <row r="31" spans="1:14" s="149" customFormat="1" ht="12">
      <c r="A31" s="136"/>
      <c r="B31" s="137" t="s">
        <v>2552</v>
      </c>
      <c r="C31" s="137"/>
      <c r="D31" s="138"/>
      <c r="E31" s="139">
        <f>SUM(E32:E34)</f>
        <v>1191</v>
      </c>
      <c r="F31" s="139">
        <f aca="true" t="shared" si="5" ref="F31:M31">SUM(F32:F34)</f>
        <v>1191</v>
      </c>
      <c r="G31" s="139">
        <f t="shared" si="5"/>
        <v>0</v>
      </c>
      <c r="H31" s="139">
        <f t="shared" si="5"/>
        <v>0</v>
      </c>
      <c r="I31" s="139">
        <f>SUM(I32:I34)</f>
        <v>0</v>
      </c>
      <c r="J31" s="139">
        <f t="shared" si="5"/>
        <v>0</v>
      </c>
      <c r="K31" s="139">
        <f t="shared" si="5"/>
        <v>1000</v>
      </c>
      <c r="L31" s="139">
        <f t="shared" si="5"/>
        <v>0</v>
      </c>
      <c r="M31" s="139">
        <f t="shared" si="5"/>
        <v>0</v>
      </c>
      <c r="N31" s="148"/>
    </row>
    <row r="32" spans="1:14" s="73" customFormat="1" ht="12">
      <c r="A32" s="68">
        <v>3</v>
      </c>
      <c r="B32" s="64" t="s">
        <v>1234</v>
      </c>
      <c r="C32" s="64" t="s">
        <v>2086</v>
      </c>
      <c r="D32" s="70" t="s">
        <v>2087</v>
      </c>
      <c r="E32" s="63">
        <f>SUM(F32:J32)</f>
        <v>530</v>
      </c>
      <c r="F32" s="71">
        <v>530</v>
      </c>
      <c r="G32" s="71">
        <v>0</v>
      </c>
      <c r="H32" s="71"/>
      <c r="I32" s="71"/>
      <c r="J32" s="71">
        <v>0</v>
      </c>
      <c r="K32" s="71">
        <v>0</v>
      </c>
      <c r="L32" s="71"/>
      <c r="M32" s="71"/>
      <c r="N32" s="72"/>
    </row>
    <row r="33" spans="1:14" s="73" customFormat="1" ht="12">
      <c r="A33" s="68">
        <v>3</v>
      </c>
      <c r="B33" s="64" t="s">
        <v>1234</v>
      </c>
      <c r="C33" s="64" t="s">
        <v>2084</v>
      </c>
      <c r="D33" s="74" t="s">
        <v>2088</v>
      </c>
      <c r="E33" s="63">
        <f>SUM(F33:J33)</f>
        <v>114</v>
      </c>
      <c r="F33" s="71">
        <v>114</v>
      </c>
      <c r="G33" s="71">
        <v>0</v>
      </c>
      <c r="H33" s="71"/>
      <c r="I33" s="71"/>
      <c r="J33" s="71">
        <v>0</v>
      </c>
      <c r="K33" s="71"/>
      <c r="L33" s="71"/>
      <c r="M33" s="71"/>
      <c r="N33" s="72"/>
    </row>
    <row r="34" spans="1:14" s="151" customFormat="1" ht="12">
      <c r="A34" s="142">
        <v>3</v>
      </c>
      <c r="B34" s="143" t="s">
        <v>1234</v>
      </c>
      <c r="C34" s="143" t="s">
        <v>2550</v>
      </c>
      <c r="D34" s="150"/>
      <c r="E34" s="145">
        <f>SUM(E35:E36)</f>
        <v>547</v>
      </c>
      <c r="F34" s="145">
        <f aca="true" t="shared" si="6" ref="F34:M34">SUM(F35:F36)</f>
        <v>547</v>
      </c>
      <c r="G34" s="145">
        <f t="shared" si="6"/>
        <v>0</v>
      </c>
      <c r="H34" s="145">
        <f t="shared" si="6"/>
        <v>0</v>
      </c>
      <c r="I34" s="145">
        <f>SUM(I35:I36)</f>
        <v>0</v>
      </c>
      <c r="J34" s="145">
        <f t="shared" si="6"/>
        <v>0</v>
      </c>
      <c r="K34" s="145">
        <f t="shared" si="6"/>
        <v>1000</v>
      </c>
      <c r="L34" s="145">
        <f t="shared" si="6"/>
        <v>0</v>
      </c>
      <c r="M34" s="145">
        <f t="shared" si="6"/>
        <v>0</v>
      </c>
      <c r="N34" s="146"/>
    </row>
    <row r="35" spans="1:14" s="73" customFormat="1" ht="12">
      <c r="A35" s="68">
        <v>3</v>
      </c>
      <c r="B35" s="64" t="s">
        <v>1234</v>
      </c>
      <c r="C35" s="64" t="s">
        <v>2085</v>
      </c>
      <c r="D35" s="74" t="s">
        <v>2108</v>
      </c>
      <c r="E35" s="63">
        <f>SUM(F35:J35)</f>
        <v>87</v>
      </c>
      <c r="F35" s="71">
        <v>87</v>
      </c>
      <c r="G35" s="71">
        <v>0</v>
      </c>
      <c r="H35" s="71"/>
      <c r="I35" s="71"/>
      <c r="J35" s="71">
        <v>0</v>
      </c>
      <c r="K35" s="71">
        <v>0</v>
      </c>
      <c r="L35" s="71"/>
      <c r="M35" s="71"/>
      <c r="N35" s="72"/>
    </row>
    <row r="36" spans="1:14" s="73" customFormat="1" ht="24.75" customHeight="1">
      <c r="A36" s="68">
        <v>3</v>
      </c>
      <c r="B36" s="64" t="s">
        <v>1234</v>
      </c>
      <c r="C36" s="64" t="s">
        <v>2085</v>
      </c>
      <c r="D36" s="74" t="s">
        <v>2109</v>
      </c>
      <c r="E36" s="63">
        <f>SUM(F36:J36)</f>
        <v>460</v>
      </c>
      <c r="F36" s="71">
        <v>460</v>
      </c>
      <c r="G36" s="71">
        <v>0</v>
      </c>
      <c r="H36" s="71"/>
      <c r="I36" s="71"/>
      <c r="J36" s="71">
        <v>0</v>
      </c>
      <c r="K36" s="71">
        <v>1000</v>
      </c>
      <c r="L36" s="71"/>
      <c r="M36" s="71"/>
      <c r="N36" s="72" t="s">
        <v>2110</v>
      </c>
    </row>
    <row r="37" spans="1:14" s="149" customFormat="1" ht="24.75" customHeight="1">
      <c r="A37" s="136"/>
      <c r="B37" s="137" t="s">
        <v>2553</v>
      </c>
      <c r="C37" s="137"/>
      <c r="D37" s="152"/>
      <c r="E37" s="139">
        <f>SUM(E38:E40)</f>
        <v>446</v>
      </c>
      <c r="F37" s="139">
        <f aca="true" t="shared" si="7" ref="F37:M37">SUM(F38:F40)</f>
        <v>446</v>
      </c>
      <c r="G37" s="139">
        <f t="shared" si="7"/>
        <v>0</v>
      </c>
      <c r="H37" s="139">
        <f t="shared" si="7"/>
        <v>0</v>
      </c>
      <c r="I37" s="139">
        <f>SUM(I38:I40)</f>
        <v>0</v>
      </c>
      <c r="J37" s="139">
        <f t="shared" si="7"/>
        <v>0</v>
      </c>
      <c r="K37" s="139">
        <f t="shared" si="7"/>
        <v>90</v>
      </c>
      <c r="L37" s="139">
        <f t="shared" si="7"/>
        <v>0</v>
      </c>
      <c r="M37" s="139">
        <f t="shared" si="7"/>
        <v>0</v>
      </c>
      <c r="N37" s="148"/>
    </row>
    <row r="38" spans="1:14" s="73" customFormat="1" ht="12">
      <c r="A38" s="68">
        <v>4</v>
      </c>
      <c r="B38" s="64" t="s">
        <v>1235</v>
      </c>
      <c r="C38" s="64" t="s">
        <v>2086</v>
      </c>
      <c r="D38" s="70" t="s">
        <v>2087</v>
      </c>
      <c r="E38" s="63">
        <f>SUM(F38:J38)</f>
        <v>248</v>
      </c>
      <c r="F38" s="71">
        <v>248</v>
      </c>
      <c r="G38" s="71"/>
      <c r="H38" s="71"/>
      <c r="I38" s="71"/>
      <c r="J38" s="71"/>
      <c r="K38" s="71"/>
      <c r="L38" s="71"/>
      <c r="M38" s="71"/>
      <c r="N38" s="72"/>
    </row>
    <row r="39" spans="1:14" s="73" customFormat="1" ht="12">
      <c r="A39" s="68">
        <v>4</v>
      </c>
      <c r="B39" s="64" t="s">
        <v>1235</v>
      </c>
      <c r="C39" s="64" t="s">
        <v>2084</v>
      </c>
      <c r="D39" s="70" t="s">
        <v>2088</v>
      </c>
      <c r="E39" s="63">
        <f>SUM(F39:J39)</f>
        <v>41</v>
      </c>
      <c r="F39" s="71">
        <v>41</v>
      </c>
      <c r="G39" s="71"/>
      <c r="H39" s="71"/>
      <c r="I39" s="71"/>
      <c r="J39" s="71"/>
      <c r="K39" s="71"/>
      <c r="L39" s="71"/>
      <c r="M39" s="71"/>
      <c r="N39" s="72"/>
    </row>
    <row r="40" spans="1:14" s="151" customFormat="1" ht="12">
      <c r="A40" s="142">
        <v>4</v>
      </c>
      <c r="B40" s="143" t="s">
        <v>1235</v>
      </c>
      <c r="C40" s="143" t="s">
        <v>2550</v>
      </c>
      <c r="D40" s="144"/>
      <c r="E40" s="145">
        <f>SUM(E41:E46)</f>
        <v>157</v>
      </c>
      <c r="F40" s="145">
        <f aca="true" t="shared" si="8" ref="F40:M40">SUM(F41:F46)</f>
        <v>157</v>
      </c>
      <c r="G40" s="145">
        <f t="shared" si="8"/>
        <v>0</v>
      </c>
      <c r="H40" s="145">
        <f t="shared" si="8"/>
        <v>0</v>
      </c>
      <c r="I40" s="145">
        <f>SUM(I41:I46)</f>
        <v>0</v>
      </c>
      <c r="J40" s="145">
        <f t="shared" si="8"/>
        <v>0</v>
      </c>
      <c r="K40" s="145">
        <f t="shared" si="8"/>
        <v>90</v>
      </c>
      <c r="L40" s="145">
        <f t="shared" si="8"/>
        <v>0</v>
      </c>
      <c r="M40" s="145">
        <f t="shared" si="8"/>
        <v>0</v>
      </c>
      <c r="N40" s="146"/>
    </row>
    <row r="41" spans="1:14" s="73" customFormat="1" ht="12">
      <c r="A41" s="68">
        <v>4</v>
      </c>
      <c r="B41" s="64" t="s">
        <v>1235</v>
      </c>
      <c r="C41" s="64" t="s">
        <v>2085</v>
      </c>
      <c r="D41" s="70" t="s">
        <v>2111</v>
      </c>
      <c r="E41" s="63">
        <f aca="true" t="shared" si="9" ref="E41:E46">SUM(F41:J41)</f>
        <v>47</v>
      </c>
      <c r="F41" s="71">
        <v>47</v>
      </c>
      <c r="G41" s="71">
        <v>0</v>
      </c>
      <c r="H41" s="71"/>
      <c r="I41" s="71"/>
      <c r="J41" s="71">
        <v>0</v>
      </c>
      <c r="K41" s="71">
        <v>46</v>
      </c>
      <c r="L41" s="71"/>
      <c r="M41" s="71"/>
      <c r="N41" s="72" t="s">
        <v>2112</v>
      </c>
    </row>
    <row r="42" spans="1:14" s="73" customFormat="1" ht="12">
      <c r="A42" s="68">
        <v>4</v>
      </c>
      <c r="B42" s="64" t="s">
        <v>1235</v>
      </c>
      <c r="C42" s="64" t="s">
        <v>2085</v>
      </c>
      <c r="D42" s="70" t="s">
        <v>2113</v>
      </c>
      <c r="E42" s="63">
        <f t="shared" si="9"/>
        <v>10</v>
      </c>
      <c r="F42" s="71">
        <v>10</v>
      </c>
      <c r="G42" s="71">
        <v>0</v>
      </c>
      <c r="H42" s="71"/>
      <c r="I42" s="71"/>
      <c r="J42" s="71">
        <v>0</v>
      </c>
      <c r="K42" s="71">
        <v>0</v>
      </c>
      <c r="L42" s="71"/>
      <c r="M42" s="71"/>
      <c r="N42" s="72"/>
    </row>
    <row r="43" spans="1:14" s="73" customFormat="1" ht="12">
      <c r="A43" s="68">
        <v>4</v>
      </c>
      <c r="B43" s="64" t="s">
        <v>1235</v>
      </c>
      <c r="C43" s="64" t="s">
        <v>2085</v>
      </c>
      <c r="D43" s="70" t="s">
        <v>2114</v>
      </c>
      <c r="E43" s="63">
        <f t="shared" si="9"/>
        <v>20</v>
      </c>
      <c r="F43" s="71">
        <v>20</v>
      </c>
      <c r="G43" s="71">
        <v>0</v>
      </c>
      <c r="H43" s="71"/>
      <c r="I43" s="71"/>
      <c r="J43" s="71">
        <v>0</v>
      </c>
      <c r="K43" s="71">
        <v>35</v>
      </c>
      <c r="L43" s="71"/>
      <c r="M43" s="71"/>
      <c r="N43" s="72"/>
    </row>
    <row r="44" spans="1:14" s="73" customFormat="1" ht="12">
      <c r="A44" s="68">
        <v>4</v>
      </c>
      <c r="B44" s="64" t="s">
        <v>1235</v>
      </c>
      <c r="C44" s="64" t="s">
        <v>2085</v>
      </c>
      <c r="D44" s="70" t="s">
        <v>2115</v>
      </c>
      <c r="E44" s="63">
        <f t="shared" si="9"/>
        <v>15</v>
      </c>
      <c r="F44" s="71">
        <v>15</v>
      </c>
      <c r="G44" s="71">
        <v>0</v>
      </c>
      <c r="H44" s="71"/>
      <c r="I44" s="71"/>
      <c r="J44" s="71">
        <v>0</v>
      </c>
      <c r="K44" s="71">
        <v>9</v>
      </c>
      <c r="L44" s="71"/>
      <c r="M44" s="71"/>
      <c r="N44" s="72"/>
    </row>
    <row r="45" spans="1:14" s="73" customFormat="1" ht="12">
      <c r="A45" s="68">
        <v>4</v>
      </c>
      <c r="B45" s="64" t="s">
        <v>1235</v>
      </c>
      <c r="C45" s="64" t="s">
        <v>2085</v>
      </c>
      <c r="D45" s="70" t="s">
        <v>2116</v>
      </c>
      <c r="E45" s="63">
        <f t="shared" si="9"/>
        <v>10</v>
      </c>
      <c r="F45" s="71">
        <v>10</v>
      </c>
      <c r="G45" s="71">
        <v>0</v>
      </c>
      <c r="H45" s="71"/>
      <c r="I45" s="71"/>
      <c r="J45" s="71">
        <v>0</v>
      </c>
      <c r="K45" s="71">
        <v>0</v>
      </c>
      <c r="L45" s="71"/>
      <c r="M45" s="71"/>
      <c r="N45" s="72"/>
    </row>
    <row r="46" spans="1:14" s="73" customFormat="1" ht="12">
      <c r="A46" s="68">
        <v>4</v>
      </c>
      <c r="B46" s="64" t="s">
        <v>1235</v>
      </c>
      <c r="C46" s="64" t="s">
        <v>2085</v>
      </c>
      <c r="D46" s="70" t="s">
        <v>2117</v>
      </c>
      <c r="E46" s="63">
        <f t="shared" si="9"/>
        <v>55</v>
      </c>
      <c r="F46" s="71">
        <v>55</v>
      </c>
      <c r="G46" s="71">
        <v>0</v>
      </c>
      <c r="H46" s="71"/>
      <c r="I46" s="71"/>
      <c r="J46" s="71">
        <v>0</v>
      </c>
      <c r="K46" s="71">
        <v>0</v>
      </c>
      <c r="L46" s="71"/>
      <c r="M46" s="71"/>
      <c r="N46" s="72"/>
    </row>
    <row r="47" spans="1:14" s="149" customFormat="1" ht="12">
      <c r="A47" s="136"/>
      <c r="B47" s="137" t="s">
        <v>2554</v>
      </c>
      <c r="C47" s="137"/>
      <c r="D47" s="138"/>
      <c r="E47" s="139">
        <f>SUM(E48:E50)</f>
        <v>1047</v>
      </c>
      <c r="F47" s="139">
        <f aca="true" t="shared" si="10" ref="F47:M47">SUM(F48:F50)</f>
        <v>1047</v>
      </c>
      <c r="G47" s="139">
        <f t="shared" si="10"/>
        <v>0</v>
      </c>
      <c r="H47" s="139">
        <f t="shared" si="10"/>
        <v>0</v>
      </c>
      <c r="I47" s="139">
        <f>SUM(I48:I50)</f>
        <v>0</v>
      </c>
      <c r="J47" s="139">
        <f t="shared" si="10"/>
        <v>0</v>
      </c>
      <c r="K47" s="139">
        <f t="shared" si="10"/>
        <v>711</v>
      </c>
      <c r="L47" s="139">
        <f t="shared" si="10"/>
        <v>0</v>
      </c>
      <c r="M47" s="139">
        <f t="shared" si="10"/>
        <v>0</v>
      </c>
      <c r="N47" s="148"/>
    </row>
    <row r="48" spans="1:14" s="73" customFormat="1" ht="12">
      <c r="A48" s="64">
        <v>5</v>
      </c>
      <c r="B48" s="64" t="s">
        <v>1236</v>
      </c>
      <c r="C48" s="64" t="s">
        <v>2086</v>
      </c>
      <c r="D48" s="70" t="s">
        <v>2087</v>
      </c>
      <c r="E48" s="63">
        <f>SUM(F48:J48)</f>
        <v>141</v>
      </c>
      <c r="F48" s="71">
        <v>141</v>
      </c>
      <c r="G48" s="71"/>
      <c r="H48" s="71"/>
      <c r="I48" s="71"/>
      <c r="J48" s="71"/>
      <c r="K48" s="71"/>
      <c r="L48" s="71"/>
      <c r="M48" s="71"/>
      <c r="N48" s="72"/>
    </row>
    <row r="49" spans="1:14" ht="27" customHeight="1">
      <c r="A49" s="64">
        <v>5</v>
      </c>
      <c r="B49" s="64" t="s">
        <v>1236</v>
      </c>
      <c r="C49" s="64" t="s">
        <v>2084</v>
      </c>
      <c r="D49" s="70" t="s">
        <v>2088</v>
      </c>
      <c r="E49" s="63">
        <f>SUM(F49:J49)</f>
        <v>26</v>
      </c>
      <c r="F49" s="71">
        <v>26</v>
      </c>
      <c r="G49" s="71"/>
      <c r="H49" s="71"/>
      <c r="I49" s="71"/>
      <c r="J49" s="71"/>
      <c r="K49" s="71"/>
      <c r="L49" s="71"/>
      <c r="M49" s="71"/>
      <c r="N49" s="72"/>
    </row>
    <row r="50" spans="1:14" s="153" customFormat="1" ht="27" customHeight="1">
      <c r="A50" s="143">
        <v>5</v>
      </c>
      <c r="B50" s="143" t="s">
        <v>1236</v>
      </c>
      <c r="C50" s="143" t="s">
        <v>2550</v>
      </c>
      <c r="D50" s="144"/>
      <c r="E50" s="145">
        <f>SUM(E51:E60)</f>
        <v>880</v>
      </c>
      <c r="F50" s="145">
        <f aca="true" t="shared" si="11" ref="F50:M50">SUM(F51:F60)</f>
        <v>880</v>
      </c>
      <c r="G50" s="145">
        <f t="shared" si="11"/>
        <v>0</v>
      </c>
      <c r="H50" s="145">
        <f t="shared" si="11"/>
        <v>0</v>
      </c>
      <c r="I50" s="145">
        <f>SUM(I51:I60)</f>
        <v>0</v>
      </c>
      <c r="J50" s="145">
        <f t="shared" si="11"/>
        <v>0</v>
      </c>
      <c r="K50" s="145">
        <f t="shared" si="11"/>
        <v>711</v>
      </c>
      <c r="L50" s="145">
        <f t="shared" si="11"/>
        <v>0</v>
      </c>
      <c r="M50" s="145">
        <f t="shared" si="11"/>
        <v>0</v>
      </c>
      <c r="N50" s="146"/>
    </row>
    <row r="51" spans="1:14" ht="12">
      <c r="A51" s="64">
        <v>5</v>
      </c>
      <c r="B51" s="64" t="s">
        <v>1236</v>
      </c>
      <c r="C51" s="64" t="s">
        <v>2085</v>
      </c>
      <c r="D51" s="70" t="s">
        <v>2118</v>
      </c>
      <c r="E51" s="63">
        <f aca="true" t="shared" si="12" ref="E51:E60">SUM(F51:J51)</f>
        <v>15</v>
      </c>
      <c r="F51" s="71">
        <v>15</v>
      </c>
      <c r="G51" s="71">
        <v>0</v>
      </c>
      <c r="H51" s="71"/>
      <c r="I51" s="71"/>
      <c r="J51" s="71">
        <v>0</v>
      </c>
      <c r="K51" s="71">
        <v>0</v>
      </c>
      <c r="L51" s="71"/>
      <c r="M51" s="71"/>
      <c r="N51" s="72"/>
    </row>
    <row r="52" spans="1:14" ht="12">
      <c r="A52" s="64">
        <v>5</v>
      </c>
      <c r="B52" s="64" t="s">
        <v>1236</v>
      </c>
      <c r="C52" s="64" t="s">
        <v>2085</v>
      </c>
      <c r="D52" s="70" t="s">
        <v>2119</v>
      </c>
      <c r="E52" s="63">
        <f t="shared" si="12"/>
        <v>30</v>
      </c>
      <c r="F52" s="71">
        <v>30</v>
      </c>
      <c r="G52" s="71">
        <v>0</v>
      </c>
      <c r="H52" s="71"/>
      <c r="I52" s="71"/>
      <c r="J52" s="71">
        <v>0</v>
      </c>
      <c r="K52" s="71">
        <v>0</v>
      </c>
      <c r="L52" s="71"/>
      <c r="M52" s="71"/>
      <c r="N52" s="72" t="s">
        <v>2120</v>
      </c>
    </row>
    <row r="53" spans="1:14" ht="12">
      <c r="A53" s="64">
        <v>5</v>
      </c>
      <c r="B53" s="64" t="s">
        <v>1236</v>
      </c>
      <c r="C53" s="64" t="s">
        <v>2085</v>
      </c>
      <c r="D53" s="70" t="s">
        <v>2121</v>
      </c>
      <c r="E53" s="63">
        <f t="shared" si="12"/>
        <v>580</v>
      </c>
      <c r="F53" s="71">
        <v>580</v>
      </c>
      <c r="G53" s="71">
        <v>0</v>
      </c>
      <c r="H53" s="71"/>
      <c r="I53" s="71"/>
      <c r="J53" s="71">
        <v>0</v>
      </c>
      <c r="K53" s="71">
        <v>543</v>
      </c>
      <c r="L53" s="71"/>
      <c r="M53" s="71"/>
      <c r="N53" s="72" t="s">
        <v>2122</v>
      </c>
    </row>
    <row r="54" spans="1:14" ht="12">
      <c r="A54" s="64">
        <v>5</v>
      </c>
      <c r="B54" s="64" t="s">
        <v>1236</v>
      </c>
      <c r="C54" s="64" t="s">
        <v>2085</v>
      </c>
      <c r="D54" s="70" t="s">
        <v>2123</v>
      </c>
      <c r="E54" s="63">
        <f t="shared" si="12"/>
        <v>10</v>
      </c>
      <c r="F54" s="71">
        <v>10</v>
      </c>
      <c r="G54" s="71">
        <v>0</v>
      </c>
      <c r="H54" s="71"/>
      <c r="I54" s="71"/>
      <c r="J54" s="71">
        <v>0</v>
      </c>
      <c r="K54" s="71">
        <v>10</v>
      </c>
      <c r="L54" s="71"/>
      <c r="M54" s="71"/>
      <c r="N54" s="72"/>
    </row>
    <row r="55" spans="1:14" ht="12">
      <c r="A55" s="64">
        <v>5</v>
      </c>
      <c r="B55" s="64" t="s">
        <v>1236</v>
      </c>
      <c r="C55" s="64" t="s">
        <v>2085</v>
      </c>
      <c r="D55" s="70" t="s">
        <v>2124</v>
      </c>
      <c r="E55" s="63">
        <f t="shared" si="12"/>
        <v>20</v>
      </c>
      <c r="F55" s="71">
        <v>20</v>
      </c>
      <c r="G55" s="71">
        <v>0</v>
      </c>
      <c r="H55" s="71"/>
      <c r="I55" s="71"/>
      <c r="J55" s="71">
        <v>0</v>
      </c>
      <c r="K55" s="71">
        <v>20</v>
      </c>
      <c r="L55" s="71"/>
      <c r="M55" s="71"/>
      <c r="N55" s="72"/>
    </row>
    <row r="56" spans="1:14" ht="12">
      <c r="A56" s="64">
        <v>5</v>
      </c>
      <c r="B56" s="64" t="s">
        <v>1236</v>
      </c>
      <c r="C56" s="64" t="s">
        <v>2085</v>
      </c>
      <c r="D56" s="70" t="s">
        <v>2125</v>
      </c>
      <c r="E56" s="63">
        <f t="shared" si="12"/>
        <v>89</v>
      </c>
      <c r="F56" s="71">
        <v>89</v>
      </c>
      <c r="G56" s="71">
        <v>0</v>
      </c>
      <c r="H56" s="71"/>
      <c r="I56" s="71"/>
      <c r="J56" s="71">
        <v>0</v>
      </c>
      <c r="K56" s="71">
        <v>0</v>
      </c>
      <c r="L56" s="71"/>
      <c r="M56" s="71"/>
      <c r="N56" s="72"/>
    </row>
    <row r="57" spans="1:14" ht="12">
      <c r="A57" s="64">
        <v>5</v>
      </c>
      <c r="B57" s="64" t="s">
        <v>1236</v>
      </c>
      <c r="C57" s="64" t="s">
        <v>2085</v>
      </c>
      <c r="D57" s="70" t="s">
        <v>2126</v>
      </c>
      <c r="E57" s="63">
        <f t="shared" si="12"/>
        <v>16</v>
      </c>
      <c r="F57" s="71">
        <v>16</v>
      </c>
      <c r="G57" s="71">
        <v>0</v>
      </c>
      <c r="H57" s="71"/>
      <c r="I57" s="71"/>
      <c r="J57" s="71">
        <v>0</v>
      </c>
      <c r="K57" s="71">
        <v>23</v>
      </c>
      <c r="L57" s="71"/>
      <c r="M57" s="71"/>
      <c r="N57" s="72"/>
    </row>
    <row r="58" spans="1:14" s="73" customFormat="1" ht="12">
      <c r="A58" s="64">
        <v>5</v>
      </c>
      <c r="B58" s="64" t="s">
        <v>1236</v>
      </c>
      <c r="C58" s="64" t="s">
        <v>2085</v>
      </c>
      <c r="D58" s="70" t="s">
        <v>2127</v>
      </c>
      <c r="E58" s="63">
        <f t="shared" si="12"/>
        <v>15</v>
      </c>
      <c r="F58" s="71">
        <v>15</v>
      </c>
      <c r="G58" s="71">
        <v>0</v>
      </c>
      <c r="H58" s="71"/>
      <c r="I58" s="71"/>
      <c r="J58" s="71">
        <v>0</v>
      </c>
      <c r="K58" s="71">
        <v>10</v>
      </c>
      <c r="L58" s="71"/>
      <c r="M58" s="71"/>
      <c r="N58" s="72"/>
    </row>
    <row r="59" spans="1:14" ht="12">
      <c r="A59" s="64">
        <v>5</v>
      </c>
      <c r="B59" s="64" t="s">
        <v>1236</v>
      </c>
      <c r="C59" s="64" t="s">
        <v>2085</v>
      </c>
      <c r="D59" s="70" t="s">
        <v>2128</v>
      </c>
      <c r="E59" s="63">
        <f t="shared" si="12"/>
        <v>5</v>
      </c>
      <c r="F59" s="71">
        <v>5</v>
      </c>
      <c r="G59" s="71">
        <v>0</v>
      </c>
      <c r="H59" s="71"/>
      <c r="I59" s="71"/>
      <c r="J59" s="71">
        <v>0</v>
      </c>
      <c r="K59" s="71">
        <v>5</v>
      </c>
      <c r="L59" s="71"/>
      <c r="M59" s="71"/>
      <c r="N59" s="72"/>
    </row>
    <row r="60" spans="1:14" ht="12">
      <c r="A60" s="64">
        <v>5</v>
      </c>
      <c r="B60" s="64" t="s">
        <v>1236</v>
      </c>
      <c r="C60" s="64" t="s">
        <v>2085</v>
      </c>
      <c r="D60" s="70" t="s">
        <v>2129</v>
      </c>
      <c r="E60" s="63">
        <f t="shared" si="12"/>
        <v>100</v>
      </c>
      <c r="F60" s="71">
        <v>100</v>
      </c>
      <c r="G60" s="71">
        <v>0</v>
      </c>
      <c r="H60" s="71"/>
      <c r="I60" s="71"/>
      <c r="J60" s="71">
        <v>0</v>
      </c>
      <c r="K60" s="71">
        <v>100</v>
      </c>
      <c r="L60" s="71"/>
      <c r="M60" s="71"/>
      <c r="N60" s="72" t="s">
        <v>2130</v>
      </c>
    </row>
    <row r="61" spans="1:14" s="154" customFormat="1" ht="12">
      <c r="A61" s="137"/>
      <c r="B61" s="137" t="s">
        <v>2555</v>
      </c>
      <c r="C61" s="137"/>
      <c r="D61" s="138"/>
      <c r="E61" s="139">
        <f>SUM(E62:E64)</f>
        <v>238</v>
      </c>
      <c r="F61" s="139">
        <f aca="true" t="shared" si="13" ref="F61:M61">SUM(F62:F64)</f>
        <v>238</v>
      </c>
      <c r="G61" s="139">
        <f t="shared" si="13"/>
        <v>0</v>
      </c>
      <c r="H61" s="139">
        <f t="shared" si="13"/>
        <v>0</v>
      </c>
      <c r="I61" s="139">
        <f>SUM(I62:I64)</f>
        <v>0</v>
      </c>
      <c r="J61" s="139">
        <f t="shared" si="13"/>
        <v>0</v>
      </c>
      <c r="K61" s="139">
        <f t="shared" si="13"/>
        <v>50</v>
      </c>
      <c r="L61" s="139">
        <f t="shared" si="13"/>
        <v>0</v>
      </c>
      <c r="M61" s="139">
        <f t="shared" si="13"/>
        <v>0</v>
      </c>
      <c r="N61" s="148"/>
    </row>
    <row r="62" spans="1:14" ht="12">
      <c r="A62" s="68">
        <v>6</v>
      </c>
      <c r="B62" s="64" t="s">
        <v>1237</v>
      </c>
      <c r="C62" s="64" t="s">
        <v>2086</v>
      </c>
      <c r="D62" s="70" t="s">
        <v>2087</v>
      </c>
      <c r="E62" s="63">
        <f>SUM(F62:J62)</f>
        <v>143</v>
      </c>
      <c r="F62" s="63">
        <v>143</v>
      </c>
      <c r="G62" s="71"/>
      <c r="H62" s="71"/>
      <c r="I62" s="71"/>
      <c r="J62" s="71"/>
      <c r="K62" s="71"/>
      <c r="L62" s="71"/>
      <c r="M62" s="71"/>
      <c r="N62" s="72"/>
    </row>
    <row r="63" spans="1:14" ht="12">
      <c r="A63" s="68">
        <v>6</v>
      </c>
      <c r="B63" s="64" t="s">
        <v>1237</v>
      </c>
      <c r="C63" s="64" t="s">
        <v>2084</v>
      </c>
      <c r="D63" s="70" t="s">
        <v>2088</v>
      </c>
      <c r="E63" s="63">
        <f>SUM(F63:J63)</f>
        <v>25</v>
      </c>
      <c r="F63" s="63">
        <v>25</v>
      </c>
      <c r="G63" s="71"/>
      <c r="H63" s="71"/>
      <c r="I63" s="71"/>
      <c r="J63" s="71"/>
      <c r="K63" s="71"/>
      <c r="L63" s="71"/>
      <c r="M63" s="71"/>
      <c r="N63" s="72"/>
    </row>
    <row r="64" spans="1:14" s="153" customFormat="1" ht="12">
      <c r="A64" s="142">
        <v>6</v>
      </c>
      <c r="B64" s="143" t="s">
        <v>1237</v>
      </c>
      <c r="C64" s="143" t="s">
        <v>2550</v>
      </c>
      <c r="D64" s="144"/>
      <c r="E64" s="145">
        <f>SUM(E65:E68)</f>
        <v>70</v>
      </c>
      <c r="F64" s="145">
        <f aca="true" t="shared" si="14" ref="F64:M64">SUM(F65:F68)</f>
        <v>70</v>
      </c>
      <c r="G64" s="145">
        <f t="shared" si="14"/>
        <v>0</v>
      </c>
      <c r="H64" s="145">
        <f t="shared" si="14"/>
        <v>0</v>
      </c>
      <c r="I64" s="145">
        <f>SUM(I65:I68)</f>
        <v>0</v>
      </c>
      <c r="J64" s="145">
        <f t="shared" si="14"/>
        <v>0</v>
      </c>
      <c r="K64" s="145">
        <f t="shared" si="14"/>
        <v>50</v>
      </c>
      <c r="L64" s="145">
        <f t="shared" si="14"/>
        <v>0</v>
      </c>
      <c r="M64" s="145">
        <f t="shared" si="14"/>
        <v>0</v>
      </c>
      <c r="N64" s="146"/>
    </row>
    <row r="65" spans="1:14" s="73" customFormat="1" ht="12">
      <c r="A65" s="68">
        <v>6</v>
      </c>
      <c r="B65" s="64" t="s">
        <v>1237</v>
      </c>
      <c r="C65" s="64" t="s">
        <v>2085</v>
      </c>
      <c r="D65" s="70" t="s">
        <v>2131</v>
      </c>
      <c r="E65" s="63">
        <f>SUM(F65:J65)</f>
        <v>30</v>
      </c>
      <c r="F65" s="71">
        <v>30</v>
      </c>
      <c r="G65" s="71">
        <v>0</v>
      </c>
      <c r="H65" s="71"/>
      <c r="I65" s="71"/>
      <c r="J65" s="71">
        <v>0</v>
      </c>
      <c r="K65" s="71">
        <v>0</v>
      </c>
      <c r="L65" s="71"/>
      <c r="M65" s="71"/>
      <c r="N65" s="72" t="s">
        <v>2132</v>
      </c>
    </row>
    <row r="66" spans="1:14" s="73" customFormat="1" ht="12">
      <c r="A66" s="68">
        <v>6</v>
      </c>
      <c r="B66" s="64" t="s">
        <v>1237</v>
      </c>
      <c r="C66" s="64" t="s">
        <v>2085</v>
      </c>
      <c r="D66" s="70" t="s">
        <v>2133</v>
      </c>
      <c r="E66" s="63">
        <f>SUM(F66:J66)</f>
        <v>15</v>
      </c>
      <c r="F66" s="71">
        <v>15</v>
      </c>
      <c r="G66" s="71">
        <v>0</v>
      </c>
      <c r="H66" s="71"/>
      <c r="I66" s="71"/>
      <c r="J66" s="71">
        <v>0</v>
      </c>
      <c r="K66" s="71">
        <v>25</v>
      </c>
      <c r="L66" s="71"/>
      <c r="M66" s="71"/>
      <c r="N66" s="72"/>
    </row>
    <row r="67" spans="1:14" s="73" customFormat="1" ht="12">
      <c r="A67" s="68">
        <v>6</v>
      </c>
      <c r="B67" s="64" t="s">
        <v>1237</v>
      </c>
      <c r="C67" s="64" t="s">
        <v>2085</v>
      </c>
      <c r="D67" s="70" t="s">
        <v>2134</v>
      </c>
      <c r="E67" s="63">
        <f>SUM(F67:J67)</f>
        <v>10</v>
      </c>
      <c r="F67" s="71">
        <v>10</v>
      </c>
      <c r="G67" s="71">
        <v>0</v>
      </c>
      <c r="H67" s="71"/>
      <c r="I67" s="71"/>
      <c r="J67" s="71">
        <v>0</v>
      </c>
      <c r="K67" s="71">
        <v>10</v>
      </c>
      <c r="L67" s="71"/>
      <c r="M67" s="71"/>
      <c r="N67" s="72"/>
    </row>
    <row r="68" spans="1:14" s="73" customFormat="1" ht="12">
      <c r="A68" s="68">
        <v>6</v>
      </c>
      <c r="B68" s="64" t="s">
        <v>1237</v>
      </c>
      <c r="C68" s="64" t="s">
        <v>2085</v>
      </c>
      <c r="D68" s="70" t="s">
        <v>2135</v>
      </c>
      <c r="E68" s="63">
        <f>SUM(F68:J68)</f>
        <v>15</v>
      </c>
      <c r="F68" s="71">
        <v>15</v>
      </c>
      <c r="G68" s="71">
        <v>0</v>
      </c>
      <c r="H68" s="71"/>
      <c r="I68" s="71"/>
      <c r="J68" s="71">
        <v>0</v>
      </c>
      <c r="K68" s="71">
        <v>15</v>
      </c>
      <c r="L68" s="71"/>
      <c r="M68" s="71"/>
      <c r="N68" s="72"/>
    </row>
    <row r="69" spans="1:14" s="149" customFormat="1" ht="12">
      <c r="A69" s="136"/>
      <c r="B69" s="137" t="s">
        <v>2556</v>
      </c>
      <c r="C69" s="137"/>
      <c r="D69" s="138"/>
      <c r="E69" s="139">
        <f>SUM(E70:E72)</f>
        <v>885</v>
      </c>
      <c r="F69" s="139">
        <f aca="true" t="shared" si="15" ref="F69:M69">SUM(F70:F72)</f>
        <v>739</v>
      </c>
      <c r="G69" s="139">
        <f t="shared" si="15"/>
        <v>146</v>
      </c>
      <c r="H69" s="139">
        <f t="shared" si="15"/>
        <v>0</v>
      </c>
      <c r="I69" s="139">
        <f>SUM(I70:I72)</f>
        <v>0</v>
      </c>
      <c r="J69" s="139">
        <f t="shared" si="15"/>
        <v>0</v>
      </c>
      <c r="K69" s="139">
        <f t="shared" si="15"/>
        <v>0</v>
      </c>
      <c r="L69" s="139">
        <f t="shared" si="15"/>
        <v>0</v>
      </c>
      <c r="M69" s="139">
        <f t="shared" si="15"/>
        <v>0</v>
      </c>
      <c r="N69" s="148"/>
    </row>
    <row r="70" spans="1:14" s="73" customFormat="1" ht="12">
      <c r="A70" s="64">
        <v>7</v>
      </c>
      <c r="B70" s="64" t="s">
        <v>1238</v>
      </c>
      <c r="C70" s="64" t="s">
        <v>2086</v>
      </c>
      <c r="D70" s="70" t="s">
        <v>2087</v>
      </c>
      <c r="E70" s="63">
        <f>SUM(F70:J70)</f>
        <v>462</v>
      </c>
      <c r="F70" s="63">
        <v>462</v>
      </c>
      <c r="G70" s="71"/>
      <c r="H70" s="71"/>
      <c r="I70" s="71"/>
      <c r="J70" s="71"/>
      <c r="K70" s="71"/>
      <c r="L70" s="71"/>
      <c r="M70" s="71"/>
      <c r="N70" s="72"/>
    </row>
    <row r="71" spans="1:14" s="73" customFormat="1" ht="12">
      <c r="A71" s="64">
        <v>7</v>
      </c>
      <c r="B71" s="64" t="s">
        <v>1238</v>
      </c>
      <c r="C71" s="64" t="s">
        <v>2084</v>
      </c>
      <c r="D71" s="70" t="s">
        <v>2088</v>
      </c>
      <c r="E71" s="63">
        <f>SUM(F71:J71)</f>
        <v>252</v>
      </c>
      <c r="F71" s="63">
        <v>252</v>
      </c>
      <c r="G71" s="71"/>
      <c r="H71" s="71"/>
      <c r="I71" s="71"/>
      <c r="J71" s="71"/>
      <c r="K71" s="71"/>
      <c r="L71" s="71"/>
      <c r="M71" s="71"/>
      <c r="N71" s="72"/>
    </row>
    <row r="72" spans="1:14" s="151" customFormat="1" ht="12">
      <c r="A72" s="143">
        <v>7</v>
      </c>
      <c r="B72" s="143" t="s">
        <v>1238</v>
      </c>
      <c r="C72" s="143" t="s">
        <v>2550</v>
      </c>
      <c r="D72" s="144"/>
      <c r="E72" s="145">
        <f>SUM(E73:E77)</f>
        <v>171</v>
      </c>
      <c r="F72" s="145">
        <f aca="true" t="shared" si="16" ref="F72:M72">SUM(F73:F77)</f>
        <v>25</v>
      </c>
      <c r="G72" s="145">
        <f t="shared" si="16"/>
        <v>146</v>
      </c>
      <c r="H72" s="145">
        <f t="shared" si="16"/>
        <v>0</v>
      </c>
      <c r="I72" s="145">
        <f>SUM(I73:I77)</f>
        <v>0</v>
      </c>
      <c r="J72" s="145">
        <f t="shared" si="16"/>
        <v>0</v>
      </c>
      <c r="K72" s="145">
        <f t="shared" si="16"/>
        <v>0</v>
      </c>
      <c r="L72" s="145">
        <f t="shared" si="16"/>
        <v>0</v>
      </c>
      <c r="M72" s="145">
        <f t="shared" si="16"/>
        <v>0</v>
      </c>
      <c r="N72" s="146"/>
    </row>
    <row r="73" spans="1:14" ht="12">
      <c r="A73" s="64">
        <v>7</v>
      </c>
      <c r="B73" s="64" t="s">
        <v>1238</v>
      </c>
      <c r="C73" s="64" t="s">
        <v>2085</v>
      </c>
      <c r="D73" s="70" t="s">
        <v>2136</v>
      </c>
      <c r="E73" s="63">
        <f>SUM(F73:J73)</f>
        <v>106</v>
      </c>
      <c r="F73" s="71"/>
      <c r="G73" s="71">
        <v>106</v>
      </c>
      <c r="H73" s="71"/>
      <c r="I73" s="71"/>
      <c r="J73" s="71">
        <v>0</v>
      </c>
      <c r="K73" s="71">
        <v>0</v>
      </c>
      <c r="L73" s="71"/>
      <c r="M73" s="71"/>
      <c r="N73" s="72"/>
    </row>
    <row r="74" spans="1:14" ht="12">
      <c r="A74" s="64">
        <v>7</v>
      </c>
      <c r="B74" s="64" t="s">
        <v>1238</v>
      </c>
      <c r="C74" s="64" t="s">
        <v>2085</v>
      </c>
      <c r="D74" s="70" t="s">
        <v>2137</v>
      </c>
      <c r="E74" s="63">
        <f>SUM(F74:J74)</f>
        <v>5</v>
      </c>
      <c r="F74" s="71">
        <v>5</v>
      </c>
      <c r="G74" s="71">
        <v>0</v>
      </c>
      <c r="H74" s="71"/>
      <c r="I74" s="71"/>
      <c r="J74" s="71">
        <v>0</v>
      </c>
      <c r="K74" s="71">
        <v>0</v>
      </c>
      <c r="L74" s="71"/>
      <c r="M74" s="71"/>
      <c r="N74" s="72"/>
    </row>
    <row r="75" spans="1:14" ht="12">
      <c r="A75" s="64">
        <v>7</v>
      </c>
      <c r="B75" s="64" t="s">
        <v>1238</v>
      </c>
      <c r="C75" s="64" t="s">
        <v>2085</v>
      </c>
      <c r="D75" s="70" t="s">
        <v>2138</v>
      </c>
      <c r="E75" s="63">
        <f>SUM(F75:J75)</f>
        <v>4</v>
      </c>
      <c r="F75" s="71">
        <v>4</v>
      </c>
      <c r="G75" s="71">
        <v>0</v>
      </c>
      <c r="H75" s="71"/>
      <c r="I75" s="71"/>
      <c r="J75" s="71">
        <v>0</v>
      </c>
      <c r="K75" s="71">
        <v>0</v>
      </c>
      <c r="L75" s="71"/>
      <c r="M75" s="71"/>
      <c r="N75" s="72"/>
    </row>
    <row r="76" spans="1:14" ht="12">
      <c r="A76" s="64">
        <v>7</v>
      </c>
      <c r="B76" s="64" t="s">
        <v>1238</v>
      </c>
      <c r="C76" s="64" t="s">
        <v>2085</v>
      </c>
      <c r="D76" s="70" t="s">
        <v>2139</v>
      </c>
      <c r="E76" s="63">
        <f>SUM(F76:J76)</f>
        <v>16</v>
      </c>
      <c r="F76" s="71">
        <v>16</v>
      </c>
      <c r="G76" s="71">
        <v>0</v>
      </c>
      <c r="H76" s="71"/>
      <c r="I76" s="71"/>
      <c r="J76" s="71">
        <v>0</v>
      </c>
      <c r="K76" s="71">
        <v>0</v>
      </c>
      <c r="L76" s="71"/>
      <c r="M76" s="71"/>
      <c r="N76" s="72"/>
    </row>
    <row r="77" spans="1:14" ht="12">
      <c r="A77" s="64">
        <v>7</v>
      </c>
      <c r="B77" s="64" t="s">
        <v>1238</v>
      </c>
      <c r="C77" s="64" t="s">
        <v>2085</v>
      </c>
      <c r="D77" s="70" t="s">
        <v>2140</v>
      </c>
      <c r="E77" s="63">
        <f>SUM(F77:J77)</f>
        <v>40</v>
      </c>
      <c r="F77" s="71"/>
      <c r="G77" s="71">
        <v>40</v>
      </c>
      <c r="H77" s="71"/>
      <c r="I77" s="71"/>
      <c r="J77" s="71">
        <v>0</v>
      </c>
      <c r="K77" s="71">
        <v>0</v>
      </c>
      <c r="L77" s="71"/>
      <c r="M77" s="71"/>
      <c r="N77" s="72"/>
    </row>
    <row r="78" spans="1:14" s="154" customFormat="1" ht="12">
      <c r="A78" s="137"/>
      <c r="B78" s="137" t="s">
        <v>2557</v>
      </c>
      <c r="C78" s="137"/>
      <c r="D78" s="138"/>
      <c r="E78" s="139">
        <f>SUM(E79:E81)</f>
        <v>203</v>
      </c>
      <c r="F78" s="139">
        <f aca="true" t="shared" si="17" ref="F78:K78">SUM(F79:F81)</f>
        <v>203</v>
      </c>
      <c r="G78" s="139">
        <f t="shared" si="17"/>
        <v>0</v>
      </c>
      <c r="H78" s="139">
        <f t="shared" si="17"/>
        <v>0</v>
      </c>
      <c r="I78" s="139">
        <f>SUM(I79:I81)</f>
        <v>0</v>
      </c>
      <c r="J78" s="139">
        <f t="shared" si="17"/>
        <v>0</v>
      </c>
      <c r="K78" s="139">
        <f t="shared" si="17"/>
        <v>15</v>
      </c>
      <c r="L78" s="139">
        <f>SUM(L79:L81)</f>
        <v>0</v>
      </c>
      <c r="M78" s="139">
        <f>SUM(M79:M81)</f>
        <v>35</v>
      </c>
      <c r="N78" s="148"/>
    </row>
    <row r="79" spans="1:14" ht="12">
      <c r="A79" s="68">
        <v>8</v>
      </c>
      <c r="B79" s="64" t="s">
        <v>1239</v>
      </c>
      <c r="C79" s="64" t="s">
        <v>2086</v>
      </c>
      <c r="D79" s="70" t="s">
        <v>2087</v>
      </c>
      <c r="E79" s="63">
        <f>SUM(F79:J79)</f>
        <v>168</v>
      </c>
      <c r="F79" s="63">
        <v>168</v>
      </c>
      <c r="G79" s="71"/>
      <c r="H79" s="71"/>
      <c r="I79" s="71"/>
      <c r="J79" s="71"/>
      <c r="K79" s="71"/>
      <c r="L79" s="71"/>
      <c r="M79" s="71"/>
      <c r="N79" s="72"/>
    </row>
    <row r="80" spans="1:14" ht="12">
      <c r="A80" s="68">
        <v>8</v>
      </c>
      <c r="B80" s="64" t="s">
        <v>1239</v>
      </c>
      <c r="C80" s="64" t="s">
        <v>2084</v>
      </c>
      <c r="D80" s="70" t="s">
        <v>2088</v>
      </c>
      <c r="E80" s="63">
        <f>SUM(F80:J80)</f>
        <v>20</v>
      </c>
      <c r="F80" s="63">
        <v>20</v>
      </c>
      <c r="G80" s="71"/>
      <c r="H80" s="71"/>
      <c r="I80" s="71"/>
      <c r="J80" s="71"/>
      <c r="K80" s="71"/>
      <c r="L80" s="71"/>
      <c r="M80" s="71"/>
      <c r="N80" s="72"/>
    </row>
    <row r="81" spans="1:14" s="153" customFormat="1" ht="12">
      <c r="A81" s="142">
        <v>8</v>
      </c>
      <c r="B81" s="143" t="s">
        <v>1239</v>
      </c>
      <c r="C81" s="143" t="s">
        <v>2550</v>
      </c>
      <c r="D81" s="144"/>
      <c r="E81" s="145">
        <f>SUM(E82:E83)</f>
        <v>15</v>
      </c>
      <c r="F81" s="145">
        <f aca="true" t="shared" si="18" ref="F81:L81">SUM(F82:F83)</f>
        <v>15</v>
      </c>
      <c r="G81" s="145">
        <f t="shared" si="18"/>
        <v>0</v>
      </c>
      <c r="H81" s="145">
        <f t="shared" si="18"/>
        <v>0</v>
      </c>
      <c r="I81" s="145">
        <f>SUM(I82:I83)</f>
        <v>0</v>
      </c>
      <c r="J81" s="145">
        <f t="shared" si="18"/>
        <v>0</v>
      </c>
      <c r="K81" s="145">
        <f t="shared" si="18"/>
        <v>15</v>
      </c>
      <c r="L81" s="145">
        <f t="shared" si="18"/>
        <v>0</v>
      </c>
      <c r="M81" s="145">
        <v>35</v>
      </c>
      <c r="N81" s="146"/>
    </row>
    <row r="82" spans="1:14" s="73" customFormat="1" ht="12">
      <c r="A82" s="68">
        <v>8</v>
      </c>
      <c r="B82" s="64" t="s">
        <v>1239</v>
      </c>
      <c r="C82" s="64" t="s">
        <v>2085</v>
      </c>
      <c r="D82" s="70" t="s">
        <v>2141</v>
      </c>
      <c r="E82" s="63">
        <f>SUM(F82:J82)</f>
        <v>10</v>
      </c>
      <c r="F82" s="71">
        <v>10</v>
      </c>
      <c r="G82" s="71">
        <v>0</v>
      </c>
      <c r="H82" s="71"/>
      <c r="I82" s="71"/>
      <c r="J82" s="71">
        <v>0</v>
      </c>
      <c r="K82" s="71">
        <v>15</v>
      </c>
      <c r="L82" s="71"/>
      <c r="M82" s="71"/>
      <c r="N82" s="72"/>
    </row>
    <row r="83" spans="1:14" s="73" customFormat="1" ht="12">
      <c r="A83" s="68">
        <v>8</v>
      </c>
      <c r="B83" s="64" t="s">
        <v>1239</v>
      </c>
      <c r="C83" s="64" t="s">
        <v>2085</v>
      </c>
      <c r="D83" s="70" t="s">
        <v>2142</v>
      </c>
      <c r="E83" s="63">
        <f>SUM(F83:J83)</f>
        <v>5</v>
      </c>
      <c r="F83" s="71">
        <v>5</v>
      </c>
      <c r="G83" s="71">
        <v>0</v>
      </c>
      <c r="H83" s="71"/>
      <c r="I83" s="71"/>
      <c r="J83" s="71">
        <v>0</v>
      </c>
      <c r="K83" s="71">
        <v>0</v>
      </c>
      <c r="L83" s="71"/>
      <c r="M83" s="71"/>
      <c r="N83" s="72" t="s">
        <v>2143</v>
      </c>
    </row>
    <row r="84" spans="1:14" s="149" customFormat="1" ht="12">
      <c r="A84" s="136"/>
      <c r="B84" s="137" t="s">
        <v>2558</v>
      </c>
      <c r="C84" s="137"/>
      <c r="D84" s="138"/>
      <c r="E84" s="139">
        <f>SUM(E85:E87)</f>
        <v>169</v>
      </c>
      <c r="F84" s="139">
        <f aca="true" t="shared" si="19" ref="F84:K84">SUM(F85:F87)</f>
        <v>169</v>
      </c>
      <c r="G84" s="139">
        <f t="shared" si="19"/>
        <v>0</v>
      </c>
      <c r="H84" s="139">
        <f t="shared" si="19"/>
        <v>0</v>
      </c>
      <c r="I84" s="139">
        <f>SUM(I85:I87)</f>
        <v>0</v>
      </c>
      <c r="J84" s="139">
        <f t="shared" si="19"/>
        <v>0</v>
      </c>
      <c r="K84" s="139">
        <f t="shared" si="19"/>
        <v>30</v>
      </c>
      <c r="L84" s="139">
        <f>SUM(L85:L87)</f>
        <v>0</v>
      </c>
      <c r="M84" s="139">
        <f>SUM(M85:M87)</f>
        <v>25</v>
      </c>
      <c r="N84" s="148"/>
    </row>
    <row r="85" spans="1:14" s="73" customFormat="1" ht="12">
      <c r="A85" s="64">
        <v>9</v>
      </c>
      <c r="B85" s="64" t="s">
        <v>1240</v>
      </c>
      <c r="C85" s="64" t="s">
        <v>2086</v>
      </c>
      <c r="D85" s="70" t="s">
        <v>2087</v>
      </c>
      <c r="E85" s="63">
        <f>SUM(F85:J85)</f>
        <v>121</v>
      </c>
      <c r="F85" s="63">
        <v>121</v>
      </c>
      <c r="G85" s="76"/>
      <c r="H85" s="76"/>
      <c r="I85" s="76"/>
      <c r="J85" s="76"/>
      <c r="K85" s="76"/>
      <c r="L85" s="76"/>
      <c r="M85" s="76"/>
      <c r="N85" s="77"/>
    </row>
    <row r="86" spans="1:14" s="73" customFormat="1" ht="12">
      <c r="A86" s="64">
        <v>9</v>
      </c>
      <c r="B86" s="64" t="s">
        <v>1240</v>
      </c>
      <c r="C86" s="64" t="s">
        <v>2084</v>
      </c>
      <c r="D86" s="70" t="s">
        <v>2088</v>
      </c>
      <c r="E86" s="63">
        <f>SUM(F86:J86)</f>
        <v>18</v>
      </c>
      <c r="F86" s="63">
        <v>18</v>
      </c>
      <c r="G86" s="76"/>
      <c r="H86" s="76"/>
      <c r="I86" s="76"/>
      <c r="J86" s="76"/>
      <c r="K86" s="76"/>
      <c r="L86" s="76"/>
      <c r="M86" s="76"/>
      <c r="N86" s="77"/>
    </row>
    <row r="87" spans="1:14" s="151" customFormat="1" ht="12">
      <c r="A87" s="143">
        <v>9</v>
      </c>
      <c r="B87" s="143" t="s">
        <v>1240</v>
      </c>
      <c r="C87" s="143" t="s">
        <v>2550</v>
      </c>
      <c r="D87" s="144"/>
      <c r="E87" s="145">
        <f>SUM(E88)</f>
        <v>30</v>
      </c>
      <c r="F87" s="145">
        <f aca="true" t="shared" si="20" ref="F87:L87">SUM(F88)</f>
        <v>30</v>
      </c>
      <c r="G87" s="145">
        <f t="shared" si="20"/>
        <v>0</v>
      </c>
      <c r="H87" s="145">
        <f t="shared" si="20"/>
        <v>0</v>
      </c>
      <c r="I87" s="145">
        <f t="shared" si="20"/>
        <v>0</v>
      </c>
      <c r="J87" s="145">
        <f t="shared" si="20"/>
        <v>0</v>
      </c>
      <c r="K87" s="145">
        <f t="shared" si="20"/>
        <v>30</v>
      </c>
      <c r="L87" s="145">
        <f t="shared" si="20"/>
        <v>0</v>
      </c>
      <c r="M87" s="145">
        <v>25</v>
      </c>
      <c r="N87" s="155"/>
    </row>
    <row r="88" spans="1:14" ht="12">
      <c r="A88" s="64">
        <v>9</v>
      </c>
      <c r="B88" s="64" t="s">
        <v>1240</v>
      </c>
      <c r="C88" s="64" t="s">
        <v>2085</v>
      </c>
      <c r="D88" s="70" t="s">
        <v>2144</v>
      </c>
      <c r="E88" s="63">
        <f>SUM(F88:J88)</f>
        <v>30</v>
      </c>
      <c r="F88" s="71">
        <v>30</v>
      </c>
      <c r="G88" s="71">
        <v>0</v>
      </c>
      <c r="H88" s="71"/>
      <c r="I88" s="71"/>
      <c r="J88" s="71">
        <v>0</v>
      </c>
      <c r="K88" s="71">
        <v>30</v>
      </c>
      <c r="L88" s="71"/>
      <c r="M88" s="71"/>
      <c r="N88" s="72"/>
    </row>
    <row r="89" spans="1:14" s="154" customFormat="1" ht="12">
      <c r="A89" s="137"/>
      <c r="B89" s="137" t="s">
        <v>2559</v>
      </c>
      <c r="C89" s="137"/>
      <c r="D89" s="138"/>
      <c r="E89" s="139">
        <f>SUM(E90:E92)</f>
        <v>241</v>
      </c>
      <c r="F89" s="139">
        <f aca="true" t="shared" si="21" ref="F89:K89">SUM(F90:F92)</f>
        <v>241</v>
      </c>
      <c r="G89" s="139">
        <f t="shared" si="21"/>
        <v>0</v>
      </c>
      <c r="H89" s="139">
        <f t="shared" si="21"/>
        <v>0</v>
      </c>
      <c r="I89" s="139">
        <f>SUM(I90:I92)</f>
        <v>0</v>
      </c>
      <c r="J89" s="139">
        <f t="shared" si="21"/>
        <v>0</v>
      </c>
      <c r="K89" s="139">
        <f t="shared" si="21"/>
        <v>20</v>
      </c>
      <c r="L89" s="139">
        <f>SUM(L90:L92)</f>
        <v>0</v>
      </c>
      <c r="M89" s="139">
        <f>SUM(M90:M92)</f>
        <v>32</v>
      </c>
      <c r="N89" s="148"/>
    </row>
    <row r="90" spans="1:14" ht="12">
      <c r="A90" s="64">
        <v>10</v>
      </c>
      <c r="B90" s="64" t="s">
        <v>1241</v>
      </c>
      <c r="C90" s="64" t="s">
        <v>2086</v>
      </c>
      <c r="D90" s="70" t="s">
        <v>2087</v>
      </c>
      <c r="E90" s="63">
        <f>SUM(F90:J90)</f>
        <v>192</v>
      </c>
      <c r="F90" s="63">
        <v>192</v>
      </c>
      <c r="G90" s="76"/>
      <c r="H90" s="76"/>
      <c r="I90" s="76"/>
      <c r="J90" s="76"/>
      <c r="K90" s="76"/>
      <c r="L90" s="76"/>
      <c r="M90" s="76"/>
      <c r="N90" s="77"/>
    </row>
    <row r="91" spans="1:14" ht="12">
      <c r="A91" s="64">
        <v>10</v>
      </c>
      <c r="B91" s="64" t="s">
        <v>1241</v>
      </c>
      <c r="C91" s="64" t="s">
        <v>2084</v>
      </c>
      <c r="D91" s="70" t="s">
        <v>2088</v>
      </c>
      <c r="E91" s="63">
        <f>SUM(F91:J91)</f>
        <v>19</v>
      </c>
      <c r="F91" s="63">
        <v>19</v>
      </c>
      <c r="G91" s="76"/>
      <c r="H91" s="76"/>
      <c r="I91" s="76"/>
      <c r="J91" s="76"/>
      <c r="K91" s="76"/>
      <c r="L91" s="76"/>
      <c r="M91" s="76"/>
      <c r="N91" s="77"/>
    </row>
    <row r="92" spans="1:14" s="153" customFormat="1" ht="12">
      <c r="A92" s="143">
        <v>10</v>
      </c>
      <c r="B92" s="143" t="s">
        <v>1241</v>
      </c>
      <c r="C92" s="143" t="s">
        <v>2550</v>
      </c>
      <c r="D92" s="144"/>
      <c r="E92" s="145">
        <f>SUM(E93)</f>
        <v>30</v>
      </c>
      <c r="F92" s="145">
        <f aca="true" t="shared" si="22" ref="F92:L92">SUM(F93)</f>
        <v>30</v>
      </c>
      <c r="G92" s="145">
        <f t="shared" si="22"/>
        <v>0</v>
      </c>
      <c r="H92" s="145">
        <f t="shared" si="22"/>
        <v>0</v>
      </c>
      <c r="I92" s="145">
        <f t="shared" si="22"/>
        <v>0</v>
      </c>
      <c r="J92" s="145">
        <f t="shared" si="22"/>
        <v>0</v>
      </c>
      <c r="K92" s="145">
        <f t="shared" si="22"/>
        <v>20</v>
      </c>
      <c r="L92" s="145">
        <f t="shared" si="22"/>
        <v>0</v>
      </c>
      <c r="M92" s="145">
        <v>32</v>
      </c>
      <c r="N92" s="155"/>
    </row>
    <row r="93" spans="1:14" ht="12">
      <c r="A93" s="64">
        <v>10</v>
      </c>
      <c r="B93" s="64" t="s">
        <v>1241</v>
      </c>
      <c r="C93" s="64" t="s">
        <v>2085</v>
      </c>
      <c r="D93" s="74" t="s">
        <v>2145</v>
      </c>
      <c r="E93" s="63">
        <f>SUM(F93:J93)</f>
        <v>30</v>
      </c>
      <c r="F93" s="71">
        <v>30</v>
      </c>
      <c r="G93" s="71">
        <v>0</v>
      </c>
      <c r="H93" s="71"/>
      <c r="I93" s="71"/>
      <c r="J93" s="71">
        <v>0</v>
      </c>
      <c r="K93" s="71">
        <v>20</v>
      </c>
      <c r="L93" s="71"/>
      <c r="M93" s="71"/>
      <c r="N93" s="72"/>
    </row>
    <row r="94" spans="1:14" s="154" customFormat="1" ht="12">
      <c r="A94" s="137"/>
      <c r="B94" s="137" t="s">
        <v>2560</v>
      </c>
      <c r="C94" s="137"/>
      <c r="D94" s="152"/>
      <c r="E94" s="139">
        <f>SUM(E95:E100)</f>
        <v>692</v>
      </c>
      <c r="F94" s="139">
        <f aca="true" t="shared" si="23" ref="F94:M94">SUM(F95:F100)</f>
        <v>634</v>
      </c>
      <c r="G94" s="139">
        <f t="shared" si="23"/>
        <v>58</v>
      </c>
      <c r="H94" s="139">
        <f t="shared" si="23"/>
        <v>0</v>
      </c>
      <c r="I94" s="139">
        <f>SUM(I95:I100)</f>
        <v>0</v>
      </c>
      <c r="J94" s="139">
        <f t="shared" si="23"/>
        <v>0</v>
      </c>
      <c r="K94" s="139">
        <f t="shared" si="23"/>
        <v>0</v>
      </c>
      <c r="L94" s="139">
        <f t="shared" si="23"/>
        <v>0</v>
      </c>
      <c r="M94" s="139">
        <f t="shared" si="23"/>
        <v>0</v>
      </c>
      <c r="N94" s="148"/>
    </row>
    <row r="95" spans="1:14" ht="12">
      <c r="A95" s="68">
        <v>11</v>
      </c>
      <c r="B95" s="64" t="s">
        <v>1242</v>
      </c>
      <c r="C95" s="64" t="s">
        <v>2086</v>
      </c>
      <c r="D95" s="70" t="s">
        <v>2087</v>
      </c>
      <c r="E95" s="63">
        <f aca="true" t="shared" si="24" ref="E95:E100">SUM(F95:J95)</f>
        <v>476</v>
      </c>
      <c r="F95" s="63">
        <v>476</v>
      </c>
      <c r="G95" s="71"/>
      <c r="H95" s="71"/>
      <c r="I95" s="71"/>
      <c r="J95" s="71"/>
      <c r="K95" s="71"/>
      <c r="L95" s="71"/>
      <c r="M95" s="71"/>
      <c r="N95" s="72"/>
    </row>
    <row r="96" spans="1:14" ht="12">
      <c r="A96" s="68">
        <v>11</v>
      </c>
      <c r="B96" s="64" t="s">
        <v>1242</v>
      </c>
      <c r="C96" s="64" t="s">
        <v>2084</v>
      </c>
      <c r="D96" s="70" t="s">
        <v>2088</v>
      </c>
      <c r="E96" s="63">
        <f t="shared" si="24"/>
        <v>129</v>
      </c>
      <c r="F96" s="63">
        <v>129</v>
      </c>
      <c r="G96" s="71"/>
      <c r="H96" s="71"/>
      <c r="I96" s="71"/>
      <c r="J96" s="71"/>
      <c r="K96" s="71"/>
      <c r="L96" s="71"/>
      <c r="M96" s="71"/>
      <c r="N96" s="72"/>
    </row>
    <row r="97" spans="1:14" ht="12">
      <c r="A97" s="68">
        <v>11</v>
      </c>
      <c r="B97" s="64" t="s">
        <v>1242</v>
      </c>
      <c r="C97" s="64" t="s">
        <v>2086</v>
      </c>
      <c r="D97" s="74" t="s">
        <v>2146</v>
      </c>
      <c r="E97" s="63">
        <f t="shared" si="24"/>
        <v>20</v>
      </c>
      <c r="F97" s="71">
        <v>20</v>
      </c>
      <c r="G97" s="71">
        <v>0</v>
      </c>
      <c r="H97" s="71"/>
      <c r="I97" s="71"/>
      <c r="J97" s="71">
        <v>0</v>
      </c>
      <c r="K97" s="71">
        <v>0</v>
      </c>
      <c r="L97" s="71"/>
      <c r="M97" s="71"/>
      <c r="N97" s="72"/>
    </row>
    <row r="98" spans="1:14" ht="12">
      <c r="A98" s="68">
        <v>11</v>
      </c>
      <c r="B98" s="64" t="s">
        <v>1242</v>
      </c>
      <c r="C98" s="64" t="s">
        <v>2086</v>
      </c>
      <c r="D98" s="74" t="s">
        <v>2147</v>
      </c>
      <c r="E98" s="63">
        <f t="shared" si="24"/>
        <v>9</v>
      </c>
      <c r="F98" s="71">
        <v>9</v>
      </c>
      <c r="G98" s="71">
        <v>0</v>
      </c>
      <c r="H98" s="71"/>
      <c r="I98" s="71"/>
      <c r="J98" s="71">
        <v>0</v>
      </c>
      <c r="K98" s="71">
        <v>0</v>
      </c>
      <c r="L98" s="71"/>
      <c r="M98" s="71"/>
      <c r="N98" s="72"/>
    </row>
    <row r="99" spans="1:14" s="73" customFormat="1" ht="12">
      <c r="A99" s="68">
        <v>11</v>
      </c>
      <c r="B99" s="64" t="s">
        <v>1242</v>
      </c>
      <c r="C99" s="64" t="s">
        <v>2086</v>
      </c>
      <c r="D99" s="74" t="s">
        <v>2148</v>
      </c>
      <c r="E99" s="63">
        <f t="shared" si="24"/>
        <v>38</v>
      </c>
      <c r="F99" s="71">
        <v>0</v>
      </c>
      <c r="G99" s="71">
        <v>38</v>
      </c>
      <c r="H99" s="71"/>
      <c r="I99" s="71"/>
      <c r="J99" s="71">
        <v>0</v>
      </c>
      <c r="K99" s="71">
        <v>0</v>
      </c>
      <c r="L99" s="71"/>
      <c r="M99" s="71"/>
      <c r="N99" s="72"/>
    </row>
    <row r="100" spans="1:14" s="73" customFormat="1" ht="12">
      <c r="A100" s="68">
        <v>11</v>
      </c>
      <c r="B100" s="64" t="s">
        <v>1242</v>
      </c>
      <c r="C100" s="64" t="s">
        <v>2086</v>
      </c>
      <c r="D100" s="74" t="s">
        <v>2149</v>
      </c>
      <c r="E100" s="63">
        <f t="shared" si="24"/>
        <v>20</v>
      </c>
      <c r="F100" s="71">
        <v>0</v>
      </c>
      <c r="G100" s="71">
        <v>20</v>
      </c>
      <c r="H100" s="71"/>
      <c r="I100" s="71"/>
      <c r="J100" s="71">
        <v>0</v>
      </c>
      <c r="K100" s="71">
        <v>0</v>
      </c>
      <c r="L100" s="71"/>
      <c r="M100" s="71"/>
      <c r="N100" s="72"/>
    </row>
    <row r="101" spans="1:14" s="149" customFormat="1" ht="12">
      <c r="A101" s="136"/>
      <c r="B101" s="137" t="s">
        <v>2561</v>
      </c>
      <c r="C101" s="137"/>
      <c r="D101" s="152"/>
      <c r="E101" s="139">
        <f>SUM(E102)</f>
        <v>30</v>
      </c>
      <c r="F101" s="139">
        <f aca="true" t="shared" si="25" ref="F101:M101">SUM(F102)</f>
        <v>30</v>
      </c>
      <c r="G101" s="139">
        <f t="shared" si="25"/>
        <v>0</v>
      </c>
      <c r="H101" s="139">
        <f t="shared" si="25"/>
        <v>0</v>
      </c>
      <c r="I101" s="139">
        <f t="shared" si="25"/>
        <v>0</v>
      </c>
      <c r="J101" s="139">
        <f t="shared" si="25"/>
        <v>0</v>
      </c>
      <c r="K101" s="139">
        <f t="shared" si="25"/>
        <v>30</v>
      </c>
      <c r="L101" s="139">
        <f t="shared" si="25"/>
        <v>0</v>
      </c>
      <c r="M101" s="139">
        <f t="shared" si="25"/>
        <v>0</v>
      </c>
      <c r="N101" s="148"/>
    </row>
    <row r="102" spans="1:14" s="151" customFormat="1" ht="12">
      <c r="A102" s="142">
        <v>12</v>
      </c>
      <c r="B102" s="143" t="s">
        <v>1243</v>
      </c>
      <c r="C102" s="143" t="s">
        <v>2550</v>
      </c>
      <c r="D102" s="150"/>
      <c r="E102" s="145">
        <f>SUM(E103:E104)</f>
        <v>30</v>
      </c>
      <c r="F102" s="145">
        <f aca="true" t="shared" si="26" ref="F102:M102">SUM(F103:F104)</f>
        <v>30</v>
      </c>
      <c r="G102" s="145">
        <f t="shared" si="26"/>
        <v>0</v>
      </c>
      <c r="H102" s="145">
        <f t="shared" si="26"/>
        <v>0</v>
      </c>
      <c r="I102" s="145">
        <f>SUM(I103:I104)</f>
        <v>0</v>
      </c>
      <c r="J102" s="145">
        <f t="shared" si="26"/>
        <v>0</v>
      </c>
      <c r="K102" s="145">
        <f t="shared" si="26"/>
        <v>30</v>
      </c>
      <c r="L102" s="145">
        <f t="shared" si="26"/>
        <v>0</v>
      </c>
      <c r="M102" s="145">
        <f t="shared" si="26"/>
        <v>0</v>
      </c>
      <c r="N102" s="146"/>
    </row>
    <row r="103" spans="1:14" s="73" customFormat="1" ht="12">
      <c r="A103" s="68">
        <v>12</v>
      </c>
      <c r="B103" s="64" t="s">
        <v>1243</v>
      </c>
      <c r="C103" s="64" t="s">
        <v>2085</v>
      </c>
      <c r="D103" s="70" t="s">
        <v>2150</v>
      </c>
      <c r="E103" s="63">
        <f>SUM(F103:J103)</f>
        <v>10</v>
      </c>
      <c r="F103" s="71">
        <v>10</v>
      </c>
      <c r="G103" s="71">
        <v>0</v>
      </c>
      <c r="H103" s="71"/>
      <c r="I103" s="71"/>
      <c r="J103" s="71">
        <v>0</v>
      </c>
      <c r="K103" s="71">
        <v>10</v>
      </c>
      <c r="L103" s="71"/>
      <c r="M103" s="71"/>
      <c r="N103" s="72"/>
    </row>
    <row r="104" spans="1:14" s="73" customFormat="1" ht="12">
      <c r="A104" s="68">
        <v>12</v>
      </c>
      <c r="B104" s="64" t="s">
        <v>1243</v>
      </c>
      <c r="C104" s="64" t="s">
        <v>2085</v>
      </c>
      <c r="D104" s="70" t="s">
        <v>2151</v>
      </c>
      <c r="E104" s="63">
        <f>SUM(F104:J104)</f>
        <v>20</v>
      </c>
      <c r="F104" s="71">
        <v>20</v>
      </c>
      <c r="G104" s="71">
        <v>0</v>
      </c>
      <c r="H104" s="71"/>
      <c r="I104" s="71"/>
      <c r="J104" s="71">
        <v>0</v>
      </c>
      <c r="K104" s="71">
        <v>20</v>
      </c>
      <c r="L104" s="71"/>
      <c r="M104" s="71"/>
      <c r="N104" s="72"/>
    </row>
    <row r="105" spans="1:14" s="149" customFormat="1" ht="12">
      <c r="A105" s="136"/>
      <c r="B105" s="137" t="s">
        <v>2562</v>
      </c>
      <c r="C105" s="137"/>
      <c r="D105" s="138"/>
      <c r="E105" s="139">
        <f>SUM(E106)</f>
        <v>16</v>
      </c>
      <c r="F105" s="139">
        <f aca="true" t="shared" si="27" ref="F105:M106">SUM(F106)</f>
        <v>16</v>
      </c>
      <c r="G105" s="139">
        <f t="shared" si="27"/>
        <v>0</v>
      </c>
      <c r="H105" s="139">
        <f t="shared" si="27"/>
        <v>0</v>
      </c>
      <c r="I105" s="139">
        <f t="shared" si="27"/>
        <v>0</v>
      </c>
      <c r="J105" s="139">
        <f t="shared" si="27"/>
        <v>0</v>
      </c>
      <c r="K105" s="139">
        <f t="shared" si="27"/>
        <v>16</v>
      </c>
      <c r="L105" s="139">
        <f t="shared" si="27"/>
        <v>0</v>
      </c>
      <c r="M105" s="139">
        <f t="shared" si="27"/>
        <v>0</v>
      </c>
      <c r="N105" s="148"/>
    </row>
    <row r="106" spans="1:14" s="151" customFormat="1" ht="12">
      <c r="A106" s="142">
        <v>13</v>
      </c>
      <c r="B106" s="143" t="s">
        <v>1244</v>
      </c>
      <c r="C106" s="143" t="s">
        <v>2550</v>
      </c>
      <c r="D106" s="144"/>
      <c r="E106" s="145">
        <f>SUM(E107)</f>
        <v>16</v>
      </c>
      <c r="F106" s="145">
        <f t="shared" si="27"/>
        <v>16</v>
      </c>
      <c r="G106" s="145">
        <f t="shared" si="27"/>
        <v>0</v>
      </c>
      <c r="H106" s="145">
        <f t="shared" si="27"/>
        <v>0</v>
      </c>
      <c r="I106" s="145">
        <f t="shared" si="27"/>
        <v>0</v>
      </c>
      <c r="J106" s="145">
        <f t="shared" si="27"/>
        <v>0</v>
      </c>
      <c r="K106" s="145">
        <f t="shared" si="27"/>
        <v>16</v>
      </c>
      <c r="L106" s="145">
        <f t="shared" si="27"/>
        <v>0</v>
      </c>
      <c r="M106" s="145">
        <f t="shared" si="27"/>
        <v>0</v>
      </c>
      <c r="N106" s="146"/>
    </row>
    <row r="107" spans="1:14" ht="12">
      <c r="A107" s="64">
        <v>13</v>
      </c>
      <c r="B107" s="64" t="s">
        <v>1244</v>
      </c>
      <c r="C107" s="64" t="s">
        <v>2085</v>
      </c>
      <c r="D107" s="70" t="s">
        <v>2152</v>
      </c>
      <c r="E107" s="63">
        <f>SUM(F107:J107)</f>
        <v>16</v>
      </c>
      <c r="F107" s="71">
        <v>16</v>
      </c>
      <c r="G107" s="71">
        <v>0</v>
      </c>
      <c r="H107" s="71"/>
      <c r="I107" s="71"/>
      <c r="J107" s="71">
        <v>0</v>
      </c>
      <c r="K107" s="71">
        <v>16</v>
      </c>
      <c r="L107" s="71"/>
      <c r="M107" s="71"/>
      <c r="N107" s="72"/>
    </row>
    <row r="108" spans="1:14" s="154" customFormat="1" ht="12">
      <c r="A108" s="137"/>
      <c r="B108" s="137" t="s">
        <v>2563</v>
      </c>
      <c r="C108" s="137"/>
      <c r="D108" s="138"/>
      <c r="E108" s="139">
        <f>SUM(E109:E112)</f>
        <v>559</v>
      </c>
      <c r="F108" s="139">
        <f aca="true" t="shared" si="28" ref="F108:M108">SUM(F109:F112)</f>
        <v>559</v>
      </c>
      <c r="G108" s="139">
        <f t="shared" si="28"/>
        <v>0</v>
      </c>
      <c r="H108" s="139">
        <f t="shared" si="28"/>
        <v>0</v>
      </c>
      <c r="I108" s="139">
        <f>SUM(I109:I112)</f>
        <v>0</v>
      </c>
      <c r="J108" s="139">
        <f t="shared" si="28"/>
        <v>0</v>
      </c>
      <c r="K108" s="139">
        <f t="shared" si="28"/>
        <v>0</v>
      </c>
      <c r="L108" s="139">
        <f t="shared" si="28"/>
        <v>0</v>
      </c>
      <c r="M108" s="139">
        <f t="shared" si="28"/>
        <v>0</v>
      </c>
      <c r="N108" s="148"/>
    </row>
    <row r="109" spans="1:14" ht="12">
      <c r="A109" s="64">
        <v>14</v>
      </c>
      <c r="B109" s="64" t="s">
        <v>1245</v>
      </c>
      <c r="C109" s="64" t="s">
        <v>2086</v>
      </c>
      <c r="D109" s="70" t="s">
        <v>2087</v>
      </c>
      <c r="E109" s="63">
        <f>SUM(F109:J109)</f>
        <v>496</v>
      </c>
      <c r="F109" s="63">
        <v>496</v>
      </c>
      <c r="G109" s="71"/>
      <c r="H109" s="71"/>
      <c r="I109" s="71"/>
      <c r="J109" s="71"/>
      <c r="K109" s="71"/>
      <c r="L109" s="71"/>
      <c r="M109" s="71"/>
      <c r="N109" s="72"/>
    </row>
    <row r="110" spans="1:14" ht="12">
      <c r="A110" s="64">
        <v>14</v>
      </c>
      <c r="B110" s="64" t="s">
        <v>1245</v>
      </c>
      <c r="C110" s="64" t="s">
        <v>2086</v>
      </c>
      <c r="D110" s="74" t="s">
        <v>2153</v>
      </c>
      <c r="E110" s="63">
        <f>SUM(F110:J110)</f>
        <v>23</v>
      </c>
      <c r="F110" s="63">
        <v>23</v>
      </c>
      <c r="G110" s="71"/>
      <c r="H110" s="71"/>
      <c r="I110" s="71"/>
      <c r="J110" s="71"/>
      <c r="K110" s="71"/>
      <c r="L110" s="71"/>
      <c r="M110" s="71"/>
      <c r="N110" s="72"/>
    </row>
    <row r="111" spans="1:14" ht="12">
      <c r="A111" s="64">
        <v>14</v>
      </c>
      <c r="B111" s="64" t="s">
        <v>1245</v>
      </c>
      <c r="C111" s="64" t="s">
        <v>2086</v>
      </c>
      <c r="D111" s="74" t="s">
        <v>2154</v>
      </c>
      <c r="E111" s="63">
        <f>SUM(F111:J111)</f>
        <v>13</v>
      </c>
      <c r="F111" s="71">
        <v>13</v>
      </c>
      <c r="G111" s="71">
        <v>0</v>
      </c>
      <c r="H111" s="71"/>
      <c r="I111" s="71"/>
      <c r="J111" s="71">
        <v>0</v>
      </c>
      <c r="K111" s="71">
        <v>0</v>
      </c>
      <c r="L111" s="71"/>
      <c r="M111" s="71"/>
      <c r="N111" s="72"/>
    </row>
    <row r="112" spans="1:14" ht="12">
      <c r="A112" s="64">
        <v>14</v>
      </c>
      <c r="B112" s="64" t="s">
        <v>1245</v>
      </c>
      <c r="C112" s="64" t="s">
        <v>2084</v>
      </c>
      <c r="D112" s="70" t="s">
        <v>2155</v>
      </c>
      <c r="E112" s="63">
        <f>SUM(F112:J112)</f>
        <v>27</v>
      </c>
      <c r="F112" s="63">
        <v>27</v>
      </c>
      <c r="G112" s="71"/>
      <c r="H112" s="71"/>
      <c r="I112" s="71"/>
      <c r="J112" s="71"/>
      <c r="K112" s="71"/>
      <c r="L112" s="71"/>
      <c r="M112" s="71"/>
      <c r="N112" s="72"/>
    </row>
    <row r="113" spans="1:14" s="154" customFormat="1" ht="12">
      <c r="A113" s="137"/>
      <c r="B113" s="137" t="s">
        <v>2564</v>
      </c>
      <c r="C113" s="137"/>
      <c r="D113" s="138"/>
      <c r="E113" s="139">
        <f>SUM(E114:E116)</f>
        <v>134</v>
      </c>
      <c r="F113" s="139">
        <f aca="true" t="shared" si="29" ref="F113:K113">SUM(F114:F116)</f>
        <v>134</v>
      </c>
      <c r="G113" s="139">
        <f t="shared" si="29"/>
        <v>0</v>
      </c>
      <c r="H113" s="139">
        <f t="shared" si="29"/>
        <v>0</v>
      </c>
      <c r="I113" s="139">
        <f>SUM(I114:I116)</f>
        <v>0</v>
      </c>
      <c r="J113" s="139">
        <f t="shared" si="29"/>
        <v>0</v>
      </c>
      <c r="K113" s="139">
        <f t="shared" si="29"/>
        <v>20</v>
      </c>
      <c r="L113" s="139">
        <f>SUM(L114:L116)</f>
        <v>0</v>
      </c>
      <c r="M113" s="139">
        <f>SUM(M114:M116)</f>
        <v>5</v>
      </c>
      <c r="N113" s="148"/>
    </row>
    <row r="114" spans="1:14" ht="12">
      <c r="A114" s="64">
        <v>15</v>
      </c>
      <c r="B114" s="64" t="s">
        <v>1246</v>
      </c>
      <c r="C114" s="64" t="s">
        <v>2086</v>
      </c>
      <c r="D114" s="70" t="s">
        <v>2087</v>
      </c>
      <c r="E114" s="63">
        <f>SUM(F114:J114)</f>
        <v>85</v>
      </c>
      <c r="F114" s="63">
        <v>85</v>
      </c>
      <c r="G114" s="71"/>
      <c r="H114" s="71"/>
      <c r="I114" s="71"/>
      <c r="J114" s="71"/>
      <c r="K114" s="71"/>
      <c r="L114" s="71"/>
      <c r="M114" s="71"/>
      <c r="N114" s="72"/>
    </row>
    <row r="115" spans="1:14" ht="12">
      <c r="A115" s="64">
        <v>15</v>
      </c>
      <c r="B115" s="64" t="s">
        <v>1246</v>
      </c>
      <c r="C115" s="64" t="s">
        <v>2084</v>
      </c>
      <c r="D115" s="70" t="s">
        <v>2088</v>
      </c>
      <c r="E115" s="63">
        <f>SUM(F115:J115)</f>
        <v>9</v>
      </c>
      <c r="F115" s="63">
        <v>9</v>
      </c>
      <c r="G115" s="71"/>
      <c r="H115" s="71"/>
      <c r="I115" s="71"/>
      <c r="J115" s="71"/>
      <c r="K115" s="71"/>
      <c r="L115" s="71"/>
      <c r="M115" s="71"/>
      <c r="N115" s="72"/>
    </row>
    <row r="116" spans="1:14" s="153" customFormat="1" ht="12">
      <c r="A116" s="143">
        <v>15</v>
      </c>
      <c r="B116" s="143" t="s">
        <v>1246</v>
      </c>
      <c r="C116" s="143" t="s">
        <v>2550</v>
      </c>
      <c r="D116" s="144"/>
      <c r="E116" s="145">
        <f>SUM(E117)</f>
        <v>40</v>
      </c>
      <c r="F116" s="145">
        <f aca="true" t="shared" si="30" ref="F116:L116">SUM(F117)</f>
        <v>40</v>
      </c>
      <c r="G116" s="145">
        <f t="shared" si="30"/>
        <v>0</v>
      </c>
      <c r="H116" s="145">
        <f t="shared" si="30"/>
        <v>0</v>
      </c>
      <c r="I116" s="145">
        <f t="shared" si="30"/>
        <v>0</v>
      </c>
      <c r="J116" s="145">
        <f t="shared" si="30"/>
        <v>0</v>
      </c>
      <c r="K116" s="145">
        <f t="shared" si="30"/>
        <v>20</v>
      </c>
      <c r="L116" s="145">
        <f t="shared" si="30"/>
        <v>0</v>
      </c>
      <c r="M116" s="145">
        <v>5</v>
      </c>
      <c r="N116" s="146"/>
    </row>
    <row r="117" spans="1:14" ht="12">
      <c r="A117" s="64">
        <v>15</v>
      </c>
      <c r="B117" s="64" t="s">
        <v>1246</v>
      </c>
      <c r="C117" s="64" t="s">
        <v>2085</v>
      </c>
      <c r="D117" s="74" t="s">
        <v>2156</v>
      </c>
      <c r="E117" s="63">
        <f>SUM(F117:J117)</f>
        <v>40</v>
      </c>
      <c r="F117" s="71">
        <v>40</v>
      </c>
      <c r="G117" s="71">
        <v>0</v>
      </c>
      <c r="H117" s="71"/>
      <c r="I117" s="71"/>
      <c r="J117" s="71">
        <v>0</v>
      </c>
      <c r="K117" s="71">
        <v>20</v>
      </c>
      <c r="L117" s="71"/>
      <c r="M117" s="71"/>
      <c r="N117" s="72"/>
    </row>
    <row r="118" spans="1:14" s="154" customFormat="1" ht="12">
      <c r="A118" s="137"/>
      <c r="B118" s="137" t="s">
        <v>2565</v>
      </c>
      <c r="C118" s="137"/>
      <c r="D118" s="152"/>
      <c r="E118" s="139">
        <f>SUM(E119:E124)</f>
        <v>335</v>
      </c>
      <c r="F118" s="139">
        <f aca="true" t="shared" si="31" ref="F118:K118">SUM(F119:F124)</f>
        <v>330</v>
      </c>
      <c r="G118" s="139">
        <f t="shared" si="31"/>
        <v>5</v>
      </c>
      <c r="H118" s="139">
        <f t="shared" si="31"/>
        <v>0</v>
      </c>
      <c r="I118" s="139">
        <f>SUM(I119:I124)</f>
        <v>0</v>
      </c>
      <c r="J118" s="139">
        <f t="shared" si="31"/>
        <v>0</v>
      </c>
      <c r="K118" s="139">
        <f t="shared" si="31"/>
        <v>10</v>
      </c>
      <c r="L118" s="139">
        <f>SUM(L119:L124)</f>
        <v>0</v>
      </c>
      <c r="M118" s="139">
        <f>SUM(M119:M124)</f>
        <v>7</v>
      </c>
      <c r="N118" s="148"/>
    </row>
    <row r="119" spans="1:14" ht="12">
      <c r="A119" s="68">
        <v>16</v>
      </c>
      <c r="B119" s="64" t="s">
        <v>1247</v>
      </c>
      <c r="C119" s="64" t="s">
        <v>2086</v>
      </c>
      <c r="D119" s="70" t="s">
        <v>2087</v>
      </c>
      <c r="E119" s="63">
        <f>SUM(F119:J119)</f>
        <v>232</v>
      </c>
      <c r="F119" s="63">
        <v>232</v>
      </c>
      <c r="G119" s="78"/>
      <c r="H119" s="78"/>
      <c r="I119" s="78"/>
      <c r="J119" s="78"/>
      <c r="K119" s="78"/>
      <c r="L119" s="78"/>
      <c r="M119" s="78"/>
      <c r="N119" s="77"/>
    </row>
    <row r="120" spans="1:14" ht="12">
      <c r="A120" s="68">
        <v>16</v>
      </c>
      <c r="B120" s="64" t="s">
        <v>1247</v>
      </c>
      <c r="C120" s="64" t="s">
        <v>2084</v>
      </c>
      <c r="D120" s="70" t="s">
        <v>2088</v>
      </c>
      <c r="E120" s="63">
        <f>SUM(F120:J120)</f>
        <v>24</v>
      </c>
      <c r="F120" s="63">
        <v>24</v>
      </c>
      <c r="G120" s="78"/>
      <c r="H120" s="78"/>
      <c r="I120" s="78"/>
      <c r="J120" s="78"/>
      <c r="K120" s="78"/>
      <c r="L120" s="78"/>
      <c r="M120" s="78"/>
      <c r="N120" s="77"/>
    </row>
    <row r="121" spans="1:14" s="73" customFormat="1" ht="12">
      <c r="A121" s="68">
        <v>16</v>
      </c>
      <c r="B121" s="64" t="s">
        <v>1247</v>
      </c>
      <c r="C121" s="64" t="s">
        <v>2086</v>
      </c>
      <c r="D121" s="74" t="s">
        <v>2157</v>
      </c>
      <c r="E121" s="63">
        <f>SUM(F121:J121)</f>
        <v>20</v>
      </c>
      <c r="F121" s="71">
        <v>15</v>
      </c>
      <c r="G121" s="71">
        <v>5</v>
      </c>
      <c r="H121" s="71"/>
      <c r="I121" s="71"/>
      <c r="J121" s="71">
        <v>0</v>
      </c>
      <c r="K121" s="71">
        <v>0</v>
      </c>
      <c r="L121" s="71"/>
      <c r="M121" s="71"/>
      <c r="N121" s="72"/>
    </row>
    <row r="122" spans="1:14" s="73" customFormat="1" ht="12">
      <c r="A122" s="68">
        <v>16</v>
      </c>
      <c r="B122" s="64" t="s">
        <v>1247</v>
      </c>
      <c r="C122" s="64" t="s">
        <v>2086</v>
      </c>
      <c r="D122" s="74" t="s">
        <v>2158</v>
      </c>
      <c r="E122" s="63">
        <f>SUM(F122:J122)</f>
        <v>41</v>
      </c>
      <c r="F122" s="71">
        <v>41</v>
      </c>
      <c r="G122" s="71">
        <v>0</v>
      </c>
      <c r="H122" s="71"/>
      <c r="I122" s="71"/>
      <c r="J122" s="71">
        <v>0</v>
      </c>
      <c r="K122" s="71">
        <v>0</v>
      </c>
      <c r="L122" s="71"/>
      <c r="M122" s="71"/>
      <c r="N122" s="72"/>
    </row>
    <row r="123" spans="1:14" s="73" customFormat="1" ht="12">
      <c r="A123" s="68">
        <v>16</v>
      </c>
      <c r="B123" s="64" t="s">
        <v>1247</v>
      </c>
      <c r="C123" s="64" t="s">
        <v>2086</v>
      </c>
      <c r="D123" s="74" t="s">
        <v>2159</v>
      </c>
      <c r="E123" s="63">
        <f>SUM(F123:J123)</f>
        <v>8</v>
      </c>
      <c r="F123" s="71">
        <v>8</v>
      </c>
      <c r="G123" s="71">
        <v>0</v>
      </c>
      <c r="H123" s="71"/>
      <c r="I123" s="71"/>
      <c r="J123" s="71">
        <v>0</v>
      </c>
      <c r="K123" s="71">
        <v>0</v>
      </c>
      <c r="L123" s="71"/>
      <c r="M123" s="71"/>
      <c r="N123" s="72"/>
    </row>
    <row r="124" spans="1:14" s="151" customFormat="1" ht="12">
      <c r="A124" s="142">
        <v>16</v>
      </c>
      <c r="B124" s="143" t="s">
        <v>1247</v>
      </c>
      <c r="C124" s="143" t="s">
        <v>2550</v>
      </c>
      <c r="D124" s="150"/>
      <c r="E124" s="145">
        <f>SUM(E125)</f>
        <v>10</v>
      </c>
      <c r="F124" s="145">
        <f aca="true" t="shared" si="32" ref="F124:L124">SUM(F125)</f>
        <v>10</v>
      </c>
      <c r="G124" s="145">
        <f t="shared" si="32"/>
        <v>0</v>
      </c>
      <c r="H124" s="145">
        <f t="shared" si="32"/>
        <v>0</v>
      </c>
      <c r="I124" s="145">
        <f t="shared" si="32"/>
        <v>0</v>
      </c>
      <c r="J124" s="145">
        <f t="shared" si="32"/>
        <v>0</v>
      </c>
      <c r="K124" s="145">
        <f t="shared" si="32"/>
        <v>10</v>
      </c>
      <c r="L124" s="145">
        <f t="shared" si="32"/>
        <v>0</v>
      </c>
      <c r="M124" s="145">
        <v>7</v>
      </c>
      <c r="N124" s="146"/>
    </row>
    <row r="125" spans="1:14" s="73" customFormat="1" ht="12">
      <c r="A125" s="68">
        <v>16</v>
      </c>
      <c r="B125" s="64" t="s">
        <v>1247</v>
      </c>
      <c r="C125" s="64" t="s">
        <v>2085</v>
      </c>
      <c r="D125" s="74" t="s">
        <v>2566</v>
      </c>
      <c r="E125" s="63">
        <f>SUM(F125:J125)</f>
        <v>10</v>
      </c>
      <c r="F125" s="71">
        <v>10</v>
      </c>
      <c r="G125" s="71"/>
      <c r="H125" s="71"/>
      <c r="I125" s="71"/>
      <c r="J125" s="71"/>
      <c r="K125" s="71">
        <v>10</v>
      </c>
      <c r="L125" s="71"/>
      <c r="M125" s="71"/>
      <c r="N125" s="72"/>
    </row>
    <row r="126" spans="1:14" s="149" customFormat="1" ht="12">
      <c r="A126" s="136"/>
      <c r="B126" s="137" t="s">
        <v>2567</v>
      </c>
      <c r="C126" s="137"/>
      <c r="D126" s="152"/>
      <c r="E126" s="139">
        <f>SUM(E127:E130)</f>
        <v>1253</v>
      </c>
      <c r="F126" s="139">
        <f aca="true" t="shared" si="33" ref="F126:M126">SUM(F127:F130)</f>
        <v>315</v>
      </c>
      <c r="G126" s="139">
        <f t="shared" si="33"/>
        <v>0</v>
      </c>
      <c r="H126" s="139">
        <f t="shared" si="33"/>
        <v>438</v>
      </c>
      <c r="I126" s="139">
        <f>SUM(I127:I130)</f>
        <v>0</v>
      </c>
      <c r="J126" s="139">
        <f t="shared" si="33"/>
        <v>500</v>
      </c>
      <c r="K126" s="139">
        <f t="shared" si="33"/>
        <v>118</v>
      </c>
      <c r="L126" s="139">
        <f t="shared" si="33"/>
        <v>0</v>
      </c>
      <c r="M126" s="139">
        <f t="shared" si="33"/>
        <v>0</v>
      </c>
      <c r="N126" s="148"/>
    </row>
    <row r="127" spans="1:14" s="73" customFormat="1" ht="12">
      <c r="A127" s="64">
        <v>17</v>
      </c>
      <c r="B127" s="64" t="s">
        <v>1248</v>
      </c>
      <c r="C127" s="64" t="s">
        <v>2086</v>
      </c>
      <c r="D127" s="70" t="s">
        <v>2087</v>
      </c>
      <c r="E127" s="63">
        <f>SUM(F127:J127)</f>
        <v>186</v>
      </c>
      <c r="F127" s="63">
        <v>186</v>
      </c>
      <c r="G127" s="71"/>
      <c r="H127" s="71"/>
      <c r="I127" s="71"/>
      <c r="J127" s="71"/>
      <c r="K127" s="71"/>
      <c r="L127" s="71"/>
      <c r="M127" s="71"/>
      <c r="N127" s="72"/>
    </row>
    <row r="128" spans="1:14" s="73" customFormat="1" ht="12">
      <c r="A128" s="64">
        <v>17</v>
      </c>
      <c r="B128" s="64" t="s">
        <v>1248</v>
      </c>
      <c r="C128" s="64" t="s">
        <v>2084</v>
      </c>
      <c r="D128" s="70" t="s">
        <v>2088</v>
      </c>
      <c r="E128" s="63">
        <f>SUM(F128:J128)</f>
        <v>18</v>
      </c>
      <c r="F128" s="63">
        <v>18</v>
      </c>
      <c r="G128" s="71"/>
      <c r="H128" s="71"/>
      <c r="I128" s="71"/>
      <c r="J128" s="71"/>
      <c r="K128" s="71"/>
      <c r="L128" s="71"/>
      <c r="M128" s="71"/>
      <c r="N128" s="72"/>
    </row>
    <row r="129" spans="1:14" ht="12">
      <c r="A129" s="64">
        <v>17</v>
      </c>
      <c r="B129" s="64" t="s">
        <v>1248</v>
      </c>
      <c r="C129" s="64" t="s">
        <v>2086</v>
      </c>
      <c r="D129" s="70" t="s">
        <v>2160</v>
      </c>
      <c r="E129" s="63">
        <f>SUM(F129:J129)</f>
        <v>13</v>
      </c>
      <c r="F129" s="71">
        <v>13</v>
      </c>
      <c r="G129" s="71">
        <v>0</v>
      </c>
      <c r="H129" s="71"/>
      <c r="I129" s="71"/>
      <c r="J129" s="71">
        <v>0</v>
      </c>
      <c r="K129" s="71">
        <v>13</v>
      </c>
      <c r="L129" s="71"/>
      <c r="M129" s="71"/>
      <c r="N129" s="72"/>
    </row>
    <row r="130" spans="1:14" s="153" customFormat="1" ht="12">
      <c r="A130" s="143">
        <v>17</v>
      </c>
      <c r="B130" s="143" t="s">
        <v>1248</v>
      </c>
      <c r="C130" s="143" t="s">
        <v>2550</v>
      </c>
      <c r="D130" s="144"/>
      <c r="E130" s="145">
        <f>SUM(E131:E134)</f>
        <v>1036</v>
      </c>
      <c r="F130" s="145">
        <f aca="true" t="shared" si="34" ref="F130:M130">SUM(F131:F134)</f>
        <v>98</v>
      </c>
      <c r="G130" s="145">
        <f t="shared" si="34"/>
        <v>0</v>
      </c>
      <c r="H130" s="145">
        <f t="shared" si="34"/>
        <v>438</v>
      </c>
      <c r="I130" s="145">
        <f>SUM(I131:I134)</f>
        <v>0</v>
      </c>
      <c r="J130" s="145">
        <f t="shared" si="34"/>
        <v>500</v>
      </c>
      <c r="K130" s="145">
        <f t="shared" si="34"/>
        <v>105</v>
      </c>
      <c r="L130" s="145">
        <f t="shared" si="34"/>
        <v>0</v>
      </c>
      <c r="M130" s="145">
        <f t="shared" si="34"/>
        <v>0</v>
      </c>
      <c r="N130" s="146"/>
    </row>
    <row r="131" spans="1:14" ht="12">
      <c r="A131" s="64">
        <v>17</v>
      </c>
      <c r="B131" s="64" t="s">
        <v>1248</v>
      </c>
      <c r="C131" s="64" t="s">
        <v>2085</v>
      </c>
      <c r="D131" s="70" t="s">
        <v>2161</v>
      </c>
      <c r="E131" s="63">
        <f>SUM(F131:J131)</f>
        <v>10</v>
      </c>
      <c r="F131" s="71">
        <v>10</v>
      </c>
      <c r="G131" s="71">
        <v>0</v>
      </c>
      <c r="H131" s="71"/>
      <c r="I131" s="71"/>
      <c r="J131" s="71">
        <v>0</v>
      </c>
      <c r="K131" s="71">
        <v>10</v>
      </c>
      <c r="L131" s="71"/>
      <c r="M131" s="71"/>
      <c r="N131" s="72"/>
    </row>
    <row r="132" spans="1:14" ht="12">
      <c r="A132" s="64">
        <v>17</v>
      </c>
      <c r="B132" s="64" t="s">
        <v>1248</v>
      </c>
      <c r="C132" s="64" t="s">
        <v>2085</v>
      </c>
      <c r="D132" s="70" t="s">
        <v>2162</v>
      </c>
      <c r="E132" s="63">
        <f>SUM(F132:J132)</f>
        <v>88</v>
      </c>
      <c r="F132" s="71">
        <v>88</v>
      </c>
      <c r="G132" s="71">
        <v>0</v>
      </c>
      <c r="H132" s="71"/>
      <c r="I132" s="71"/>
      <c r="J132" s="71">
        <v>0</v>
      </c>
      <c r="K132" s="71">
        <v>95</v>
      </c>
      <c r="L132" s="71"/>
      <c r="M132" s="71"/>
      <c r="N132" s="72"/>
    </row>
    <row r="133" spans="1:14" ht="12">
      <c r="A133" s="64">
        <v>17</v>
      </c>
      <c r="B133" s="64" t="s">
        <v>1248</v>
      </c>
      <c r="C133" s="64" t="s">
        <v>2085</v>
      </c>
      <c r="D133" s="70" t="s">
        <v>2163</v>
      </c>
      <c r="E133" s="63">
        <f>SUM(F133:J133)</f>
        <v>750</v>
      </c>
      <c r="F133" s="71">
        <v>0</v>
      </c>
      <c r="G133" s="71"/>
      <c r="H133" s="71">
        <v>250</v>
      </c>
      <c r="I133" s="71"/>
      <c r="J133" s="71">
        <v>500</v>
      </c>
      <c r="K133" s="71">
        <v>0</v>
      </c>
      <c r="L133" s="71"/>
      <c r="M133" s="71"/>
      <c r="N133" s="72"/>
    </row>
    <row r="134" spans="1:14" ht="24">
      <c r="A134" s="64">
        <v>17</v>
      </c>
      <c r="B134" s="64" t="s">
        <v>1248</v>
      </c>
      <c r="C134" s="64" t="s">
        <v>2085</v>
      </c>
      <c r="D134" s="70" t="s">
        <v>2164</v>
      </c>
      <c r="E134" s="63">
        <f>SUM(F134:J134)</f>
        <v>188</v>
      </c>
      <c r="F134" s="71">
        <v>0</v>
      </c>
      <c r="G134" s="71"/>
      <c r="H134" s="71">
        <v>188</v>
      </c>
      <c r="I134" s="71"/>
      <c r="J134" s="71"/>
      <c r="K134" s="71">
        <v>0</v>
      </c>
      <c r="L134" s="71"/>
      <c r="M134" s="71"/>
      <c r="N134" s="72" t="s">
        <v>2165</v>
      </c>
    </row>
    <row r="135" spans="1:14" s="154" customFormat="1" ht="12">
      <c r="A135" s="137"/>
      <c r="B135" s="137" t="s">
        <v>2568</v>
      </c>
      <c r="C135" s="137"/>
      <c r="D135" s="138"/>
      <c r="E135" s="139">
        <f>SUM(E136:E138)</f>
        <v>4835</v>
      </c>
      <c r="F135" s="139">
        <f aca="true" t="shared" si="35" ref="F135:M135">SUM(F136:F138)</f>
        <v>4085</v>
      </c>
      <c r="G135" s="139">
        <f t="shared" si="35"/>
        <v>543</v>
      </c>
      <c r="H135" s="139">
        <f t="shared" si="35"/>
        <v>0</v>
      </c>
      <c r="I135" s="139">
        <f>SUM(I136:I138)</f>
        <v>0</v>
      </c>
      <c r="J135" s="139">
        <f t="shared" si="35"/>
        <v>207</v>
      </c>
      <c r="K135" s="139">
        <f t="shared" si="35"/>
        <v>539</v>
      </c>
      <c r="L135" s="139">
        <f t="shared" si="35"/>
        <v>0</v>
      </c>
      <c r="M135" s="139">
        <f t="shared" si="35"/>
        <v>0</v>
      </c>
      <c r="N135" s="148"/>
    </row>
    <row r="136" spans="1:14" ht="12">
      <c r="A136" s="64">
        <v>18</v>
      </c>
      <c r="B136" s="64" t="s">
        <v>1249</v>
      </c>
      <c r="C136" s="64" t="s">
        <v>2086</v>
      </c>
      <c r="D136" s="70" t="s">
        <v>2166</v>
      </c>
      <c r="E136" s="63">
        <f>SUM(F136:J136)</f>
        <v>1214</v>
      </c>
      <c r="F136" s="71">
        <v>1014</v>
      </c>
      <c r="G136" s="71">
        <v>200</v>
      </c>
      <c r="H136" s="71"/>
      <c r="I136" s="71"/>
      <c r="J136" s="71">
        <v>0</v>
      </c>
      <c r="K136" s="71">
        <v>0</v>
      </c>
      <c r="L136" s="71"/>
      <c r="M136" s="71"/>
      <c r="N136" s="72" t="s">
        <v>2167</v>
      </c>
    </row>
    <row r="137" spans="1:14" ht="12">
      <c r="A137" s="64">
        <v>18</v>
      </c>
      <c r="B137" s="64" t="s">
        <v>1249</v>
      </c>
      <c r="C137" s="64" t="s">
        <v>2086</v>
      </c>
      <c r="D137" s="70" t="s">
        <v>2168</v>
      </c>
      <c r="E137" s="63">
        <f>SUM(F137:J137)</f>
        <v>1550</v>
      </c>
      <c r="F137" s="71">
        <v>1550</v>
      </c>
      <c r="G137" s="71">
        <v>0</v>
      </c>
      <c r="H137" s="71"/>
      <c r="I137" s="71"/>
      <c r="J137" s="71">
        <v>0</v>
      </c>
      <c r="K137" s="71">
        <v>0</v>
      </c>
      <c r="L137" s="71"/>
      <c r="M137" s="71"/>
      <c r="N137" s="72" t="s">
        <v>2167</v>
      </c>
    </row>
    <row r="138" spans="1:14" s="153" customFormat="1" ht="12">
      <c r="A138" s="143">
        <v>18</v>
      </c>
      <c r="B138" s="143" t="s">
        <v>1249</v>
      </c>
      <c r="C138" s="143" t="s">
        <v>2550</v>
      </c>
      <c r="D138" s="144"/>
      <c r="E138" s="145">
        <f>SUM(E139:E143)</f>
        <v>2071</v>
      </c>
      <c r="F138" s="145">
        <f aca="true" t="shared" si="36" ref="F138:M138">SUM(F139:F143)</f>
        <v>1521</v>
      </c>
      <c r="G138" s="145">
        <f t="shared" si="36"/>
        <v>343</v>
      </c>
      <c r="H138" s="145">
        <f t="shared" si="36"/>
        <v>0</v>
      </c>
      <c r="I138" s="145">
        <f>SUM(I139:I143)</f>
        <v>0</v>
      </c>
      <c r="J138" s="145">
        <f t="shared" si="36"/>
        <v>207</v>
      </c>
      <c r="K138" s="145">
        <f t="shared" si="36"/>
        <v>539</v>
      </c>
      <c r="L138" s="145">
        <f t="shared" si="36"/>
        <v>0</v>
      </c>
      <c r="M138" s="145">
        <f t="shared" si="36"/>
        <v>0</v>
      </c>
      <c r="N138" s="146"/>
    </row>
    <row r="139" spans="1:14" ht="12">
      <c r="A139" s="64">
        <v>18</v>
      </c>
      <c r="B139" s="64" t="s">
        <v>1249</v>
      </c>
      <c r="C139" s="64" t="s">
        <v>2085</v>
      </c>
      <c r="D139" s="70" t="s">
        <v>2169</v>
      </c>
      <c r="E139" s="63">
        <f>SUM(F139:J139)</f>
        <v>832</v>
      </c>
      <c r="F139" s="71">
        <v>832</v>
      </c>
      <c r="G139" s="71">
        <v>0</v>
      </c>
      <c r="H139" s="71"/>
      <c r="I139" s="71"/>
      <c r="J139" s="71">
        <v>0</v>
      </c>
      <c r="K139" s="71">
        <v>200</v>
      </c>
      <c r="L139" s="71"/>
      <c r="M139" s="71"/>
      <c r="N139" s="72" t="s">
        <v>2170</v>
      </c>
    </row>
    <row r="140" spans="1:14" ht="12">
      <c r="A140" s="64">
        <v>18</v>
      </c>
      <c r="B140" s="64" t="s">
        <v>1249</v>
      </c>
      <c r="C140" s="64" t="s">
        <v>2085</v>
      </c>
      <c r="D140" s="70" t="s">
        <v>2171</v>
      </c>
      <c r="E140" s="63">
        <f>SUM(F140:J140)</f>
        <v>54</v>
      </c>
      <c r="F140" s="71">
        <v>54</v>
      </c>
      <c r="G140" s="71">
        <v>0</v>
      </c>
      <c r="H140" s="71"/>
      <c r="I140" s="71"/>
      <c r="J140" s="71">
        <v>0</v>
      </c>
      <c r="K140" s="71">
        <v>54</v>
      </c>
      <c r="L140" s="71"/>
      <c r="M140" s="71"/>
      <c r="N140" s="72"/>
    </row>
    <row r="141" spans="1:14" ht="12">
      <c r="A141" s="64">
        <v>18</v>
      </c>
      <c r="B141" s="68" t="s">
        <v>1249</v>
      </c>
      <c r="C141" s="64" t="s">
        <v>2085</v>
      </c>
      <c r="D141" s="79" t="s">
        <v>2172</v>
      </c>
      <c r="E141" s="63">
        <f>SUM(F141:J141)</f>
        <v>10</v>
      </c>
      <c r="F141" s="76">
        <v>10</v>
      </c>
      <c r="G141" s="78">
        <v>0</v>
      </c>
      <c r="H141" s="78"/>
      <c r="I141" s="78"/>
      <c r="J141" s="78">
        <v>0</v>
      </c>
      <c r="K141" s="78">
        <v>10</v>
      </c>
      <c r="L141" s="78"/>
      <c r="M141" s="78"/>
      <c r="N141" s="77"/>
    </row>
    <row r="142" spans="1:14" ht="12">
      <c r="A142" s="64">
        <v>18</v>
      </c>
      <c r="B142" s="68" t="s">
        <v>1249</v>
      </c>
      <c r="C142" s="64" t="s">
        <v>2085</v>
      </c>
      <c r="D142" s="79" t="s">
        <v>2173</v>
      </c>
      <c r="E142" s="63">
        <f>SUM(F142:J142)</f>
        <v>275</v>
      </c>
      <c r="F142" s="76">
        <v>275</v>
      </c>
      <c r="G142" s="78">
        <v>0</v>
      </c>
      <c r="H142" s="78"/>
      <c r="I142" s="78"/>
      <c r="J142" s="78">
        <v>0</v>
      </c>
      <c r="K142" s="78">
        <v>275</v>
      </c>
      <c r="L142" s="78"/>
      <c r="M142" s="78"/>
      <c r="N142" s="77"/>
    </row>
    <row r="143" spans="1:14" ht="12">
      <c r="A143" s="64">
        <v>18</v>
      </c>
      <c r="B143" s="68" t="s">
        <v>1249</v>
      </c>
      <c r="C143" s="64" t="s">
        <v>2085</v>
      </c>
      <c r="D143" s="79" t="s">
        <v>2569</v>
      </c>
      <c r="E143" s="63">
        <f>SUM(F143:J143)</f>
        <v>900</v>
      </c>
      <c r="F143" s="76">
        <v>350</v>
      </c>
      <c r="G143" s="78">
        <v>343</v>
      </c>
      <c r="H143" s="78"/>
      <c r="I143" s="78"/>
      <c r="J143" s="78">
        <v>207</v>
      </c>
      <c r="K143" s="78"/>
      <c r="L143" s="78"/>
      <c r="M143" s="78"/>
      <c r="N143" s="77"/>
    </row>
    <row r="144" spans="1:14" s="154" customFormat="1" ht="12">
      <c r="A144" s="137"/>
      <c r="B144" s="136" t="s">
        <v>2570</v>
      </c>
      <c r="C144" s="137"/>
      <c r="D144" s="156"/>
      <c r="E144" s="139">
        <f>SUM(E145:E148)</f>
        <v>694</v>
      </c>
      <c r="F144" s="139">
        <f aca="true" t="shared" si="37" ref="F144:M144">SUM(F145:F148)</f>
        <v>315</v>
      </c>
      <c r="G144" s="139">
        <f t="shared" si="37"/>
        <v>160</v>
      </c>
      <c r="H144" s="139">
        <f t="shared" si="37"/>
        <v>0</v>
      </c>
      <c r="I144" s="139">
        <f>SUM(I145:I148)</f>
        <v>0</v>
      </c>
      <c r="J144" s="139">
        <f t="shared" si="37"/>
        <v>219</v>
      </c>
      <c r="K144" s="139">
        <f t="shared" si="37"/>
        <v>80</v>
      </c>
      <c r="L144" s="139">
        <f t="shared" si="37"/>
        <v>0</v>
      </c>
      <c r="M144" s="139">
        <f t="shared" si="37"/>
        <v>0</v>
      </c>
      <c r="N144" s="157"/>
    </row>
    <row r="145" spans="1:14" ht="12">
      <c r="A145" s="64">
        <v>19</v>
      </c>
      <c r="B145" s="64" t="s">
        <v>1250</v>
      </c>
      <c r="C145" s="64" t="s">
        <v>2086</v>
      </c>
      <c r="D145" s="70" t="s">
        <v>2087</v>
      </c>
      <c r="E145" s="63">
        <f>SUM(F145:J145)</f>
        <v>189</v>
      </c>
      <c r="F145" s="63">
        <v>189</v>
      </c>
      <c r="G145" s="78"/>
      <c r="H145" s="78"/>
      <c r="I145" s="78"/>
      <c r="J145" s="78"/>
      <c r="K145" s="78"/>
      <c r="L145" s="78"/>
      <c r="M145" s="78"/>
      <c r="N145" s="77"/>
    </row>
    <row r="146" spans="1:14" ht="12">
      <c r="A146" s="64">
        <v>19</v>
      </c>
      <c r="B146" s="64" t="s">
        <v>1250</v>
      </c>
      <c r="C146" s="64" t="s">
        <v>2084</v>
      </c>
      <c r="D146" s="70" t="s">
        <v>2088</v>
      </c>
      <c r="E146" s="63">
        <f>SUM(F146:J146)</f>
        <v>26</v>
      </c>
      <c r="F146" s="63">
        <v>26</v>
      </c>
      <c r="G146" s="78"/>
      <c r="H146" s="78"/>
      <c r="I146" s="78"/>
      <c r="J146" s="78"/>
      <c r="K146" s="78"/>
      <c r="L146" s="78"/>
      <c r="M146" s="78"/>
      <c r="N146" s="77"/>
    </row>
    <row r="147" spans="1:14" ht="12">
      <c r="A147" s="64">
        <v>19</v>
      </c>
      <c r="B147" s="64" t="s">
        <v>1250</v>
      </c>
      <c r="C147" s="64" t="s">
        <v>2086</v>
      </c>
      <c r="D147" s="70" t="s">
        <v>2174</v>
      </c>
      <c r="E147" s="63">
        <f>SUM(F147:J147)</f>
        <v>160</v>
      </c>
      <c r="F147" s="71"/>
      <c r="G147" s="71">
        <v>160</v>
      </c>
      <c r="H147" s="71"/>
      <c r="I147" s="71"/>
      <c r="J147" s="71">
        <v>0</v>
      </c>
      <c r="K147" s="71">
        <v>80</v>
      </c>
      <c r="L147" s="71"/>
      <c r="M147" s="71"/>
      <c r="N147" s="72" t="s">
        <v>2175</v>
      </c>
    </row>
    <row r="148" spans="1:14" s="153" customFormat="1" ht="12">
      <c r="A148" s="143">
        <v>19</v>
      </c>
      <c r="B148" s="143" t="s">
        <v>1250</v>
      </c>
      <c r="C148" s="143" t="s">
        <v>2550</v>
      </c>
      <c r="D148" s="144"/>
      <c r="E148" s="145">
        <f>SUM(E149:E155)</f>
        <v>319</v>
      </c>
      <c r="F148" s="145">
        <f aca="true" t="shared" si="38" ref="F148:M148">SUM(F149:F155)</f>
        <v>100</v>
      </c>
      <c r="G148" s="145">
        <f t="shared" si="38"/>
        <v>0</v>
      </c>
      <c r="H148" s="145">
        <f t="shared" si="38"/>
        <v>0</v>
      </c>
      <c r="I148" s="145">
        <f>SUM(I149:I155)</f>
        <v>0</v>
      </c>
      <c r="J148" s="145">
        <f t="shared" si="38"/>
        <v>219</v>
      </c>
      <c r="K148" s="145">
        <f t="shared" si="38"/>
        <v>0</v>
      </c>
      <c r="L148" s="145">
        <f t="shared" si="38"/>
        <v>0</v>
      </c>
      <c r="M148" s="145">
        <f t="shared" si="38"/>
        <v>0</v>
      </c>
      <c r="N148" s="146"/>
    </row>
    <row r="149" spans="1:14" ht="12">
      <c r="A149" s="64">
        <v>19</v>
      </c>
      <c r="B149" s="64" t="s">
        <v>1250</v>
      </c>
      <c r="C149" s="64" t="s">
        <v>2085</v>
      </c>
      <c r="D149" s="70" t="s">
        <v>2176</v>
      </c>
      <c r="E149" s="63">
        <f aca="true" t="shared" si="39" ref="E149:E155">SUM(F149:J149)</f>
        <v>100</v>
      </c>
      <c r="F149" s="71">
        <v>100</v>
      </c>
      <c r="G149" s="71">
        <v>0</v>
      </c>
      <c r="H149" s="71"/>
      <c r="I149" s="71"/>
      <c r="J149" s="71">
        <v>0</v>
      </c>
      <c r="K149" s="71">
        <v>0</v>
      </c>
      <c r="L149" s="71"/>
      <c r="M149" s="71"/>
      <c r="N149" s="72"/>
    </row>
    <row r="150" spans="1:14" ht="12">
      <c r="A150" s="64">
        <v>19</v>
      </c>
      <c r="B150" s="64" t="s">
        <v>1250</v>
      </c>
      <c r="C150" s="64" t="s">
        <v>2085</v>
      </c>
      <c r="D150" s="70" t="s">
        <v>2177</v>
      </c>
      <c r="E150" s="63">
        <f t="shared" si="39"/>
        <v>45</v>
      </c>
      <c r="F150" s="71"/>
      <c r="G150" s="71"/>
      <c r="H150" s="71"/>
      <c r="I150" s="71"/>
      <c r="J150" s="71">
        <v>45</v>
      </c>
      <c r="K150" s="71"/>
      <c r="L150" s="71"/>
      <c r="M150" s="71"/>
      <c r="N150" s="72"/>
    </row>
    <row r="151" spans="1:14" ht="12">
      <c r="A151" s="64">
        <v>19</v>
      </c>
      <c r="B151" s="64" t="s">
        <v>1250</v>
      </c>
      <c r="C151" s="64" t="s">
        <v>2085</v>
      </c>
      <c r="D151" s="70" t="s">
        <v>2178</v>
      </c>
      <c r="E151" s="63">
        <f t="shared" si="39"/>
        <v>75</v>
      </c>
      <c r="F151" s="71"/>
      <c r="G151" s="71"/>
      <c r="H151" s="71"/>
      <c r="I151" s="71"/>
      <c r="J151" s="71">
        <v>75</v>
      </c>
      <c r="K151" s="71"/>
      <c r="L151" s="71"/>
      <c r="M151" s="71"/>
      <c r="N151" s="72"/>
    </row>
    <row r="152" spans="1:14" ht="12">
      <c r="A152" s="64">
        <v>19</v>
      </c>
      <c r="B152" s="64" t="s">
        <v>1250</v>
      </c>
      <c r="C152" s="64" t="s">
        <v>2085</v>
      </c>
      <c r="D152" s="70" t="s">
        <v>2179</v>
      </c>
      <c r="E152" s="63">
        <f t="shared" si="39"/>
        <v>9</v>
      </c>
      <c r="F152" s="71"/>
      <c r="G152" s="71"/>
      <c r="H152" s="71"/>
      <c r="I152" s="71"/>
      <c r="J152" s="71">
        <v>9</v>
      </c>
      <c r="K152" s="71"/>
      <c r="L152" s="71"/>
      <c r="M152" s="71"/>
      <c r="N152" s="72"/>
    </row>
    <row r="153" spans="1:14" ht="12">
      <c r="A153" s="64">
        <v>19</v>
      </c>
      <c r="B153" s="64" t="s">
        <v>1250</v>
      </c>
      <c r="C153" s="64" t="s">
        <v>2085</v>
      </c>
      <c r="D153" s="70" t="s">
        <v>2180</v>
      </c>
      <c r="E153" s="63">
        <f t="shared" si="39"/>
        <v>12</v>
      </c>
      <c r="F153" s="71"/>
      <c r="G153" s="71"/>
      <c r="H153" s="71"/>
      <c r="I153" s="71"/>
      <c r="J153" s="71">
        <v>12</v>
      </c>
      <c r="K153" s="71"/>
      <c r="L153" s="71"/>
      <c r="M153" s="71"/>
      <c r="N153" s="72"/>
    </row>
    <row r="154" spans="1:14" ht="12">
      <c r="A154" s="64">
        <v>19</v>
      </c>
      <c r="B154" s="64" t="s">
        <v>1250</v>
      </c>
      <c r="C154" s="64" t="s">
        <v>2085</v>
      </c>
      <c r="D154" s="70" t="s">
        <v>2181</v>
      </c>
      <c r="E154" s="63">
        <f t="shared" si="39"/>
        <v>28</v>
      </c>
      <c r="F154" s="71"/>
      <c r="G154" s="71"/>
      <c r="H154" s="71"/>
      <c r="I154" s="71"/>
      <c r="J154" s="71">
        <v>28</v>
      </c>
      <c r="K154" s="71"/>
      <c r="L154" s="71"/>
      <c r="M154" s="71"/>
      <c r="N154" s="72"/>
    </row>
    <row r="155" spans="1:14" ht="12">
      <c r="A155" s="64">
        <v>19</v>
      </c>
      <c r="B155" s="64" t="s">
        <v>1250</v>
      </c>
      <c r="C155" s="64" t="s">
        <v>2085</v>
      </c>
      <c r="D155" s="70" t="s">
        <v>2182</v>
      </c>
      <c r="E155" s="63">
        <f t="shared" si="39"/>
        <v>50</v>
      </c>
      <c r="F155" s="71"/>
      <c r="G155" s="71"/>
      <c r="H155" s="71"/>
      <c r="I155" s="71"/>
      <c r="J155" s="71">
        <v>50</v>
      </c>
      <c r="K155" s="71"/>
      <c r="L155" s="71"/>
      <c r="M155" s="71"/>
      <c r="N155" s="72"/>
    </row>
    <row r="156" spans="1:14" s="154" customFormat="1" ht="12">
      <c r="A156" s="137"/>
      <c r="B156" s="137" t="s">
        <v>2571</v>
      </c>
      <c r="C156" s="137"/>
      <c r="D156" s="138"/>
      <c r="E156" s="139">
        <f>SUM(E157:E160)</f>
        <v>2425</v>
      </c>
      <c r="F156" s="139">
        <f aca="true" t="shared" si="40" ref="F156:M156">SUM(F157:F160)</f>
        <v>1688</v>
      </c>
      <c r="G156" s="139">
        <f t="shared" si="40"/>
        <v>329</v>
      </c>
      <c r="H156" s="139">
        <f t="shared" si="40"/>
        <v>0</v>
      </c>
      <c r="I156" s="139">
        <f>SUM(I157:I160)</f>
        <v>0</v>
      </c>
      <c r="J156" s="139">
        <f t="shared" si="40"/>
        <v>408</v>
      </c>
      <c r="K156" s="139">
        <f t="shared" si="40"/>
        <v>1045</v>
      </c>
      <c r="L156" s="139">
        <f t="shared" si="40"/>
        <v>0</v>
      </c>
      <c r="M156" s="139">
        <f t="shared" si="40"/>
        <v>0</v>
      </c>
      <c r="N156" s="148"/>
    </row>
    <row r="157" spans="1:14" ht="12">
      <c r="A157" s="68">
        <v>20</v>
      </c>
      <c r="B157" s="64" t="s">
        <v>1251</v>
      </c>
      <c r="C157" s="64" t="s">
        <v>2086</v>
      </c>
      <c r="D157" s="70" t="s">
        <v>2087</v>
      </c>
      <c r="E157" s="63">
        <f>SUM(F157:J157)</f>
        <v>244</v>
      </c>
      <c r="F157" s="63">
        <v>244</v>
      </c>
      <c r="G157" s="78"/>
      <c r="H157" s="78"/>
      <c r="I157" s="78"/>
      <c r="J157" s="78"/>
      <c r="K157" s="78"/>
      <c r="L157" s="78"/>
      <c r="M157" s="78"/>
      <c r="N157" s="80"/>
    </row>
    <row r="158" spans="1:14" ht="12">
      <c r="A158" s="68">
        <v>20</v>
      </c>
      <c r="B158" s="64" t="s">
        <v>1251</v>
      </c>
      <c r="C158" s="64" t="s">
        <v>2084</v>
      </c>
      <c r="D158" s="70" t="s">
        <v>2088</v>
      </c>
      <c r="E158" s="63">
        <f>SUM(F158:J158)</f>
        <v>75</v>
      </c>
      <c r="F158" s="63">
        <v>40</v>
      </c>
      <c r="G158" s="78">
        <v>35</v>
      </c>
      <c r="H158" s="78"/>
      <c r="I158" s="78"/>
      <c r="J158" s="78"/>
      <c r="K158" s="78"/>
      <c r="L158" s="78"/>
      <c r="M158" s="78"/>
      <c r="N158" s="80"/>
    </row>
    <row r="159" spans="1:14" s="73" customFormat="1" ht="12">
      <c r="A159" s="68">
        <v>20</v>
      </c>
      <c r="B159" s="64" t="s">
        <v>1251</v>
      </c>
      <c r="C159" s="64" t="s">
        <v>2086</v>
      </c>
      <c r="D159" s="70" t="s">
        <v>2183</v>
      </c>
      <c r="E159" s="63">
        <f>SUM(F159:J159)</f>
        <v>747</v>
      </c>
      <c r="F159" s="71">
        <v>45</v>
      </c>
      <c r="G159" s="71">
        <v>294</v>
      </c>
      <c r="H159" s="71"/>
      <c r="I159" s="71"/>
      <c r="J159" s="71">
        <v>408</v>
      </c>
      <c r="K159" s="71">
        <v>45</v>
      </c>
      <c r="L159" s="71"/>
      <c r="M159" s="71"/>
      <c r="N159" s="72"/>
    </row>
    <row r="160" spans="1:14" s="151" customFormat="1" ht="12">
      <c r="A160" s="142">
        <v>20</v>
      </c>
      <c r="B160" s="143" t="s">
        <v>1251</v>
      </c>
      <c r="C160" s="143" t="s">
        <v>2550</v>
      </c>
      <c r="D160" s="144"/>
      <c r="E160" s="145">
        <f>SUM(E161:E163)</f>
        <v>1359</v>
      </c>
      <c r="F160" s="145">
        <f aca="true" t="shared" si="41" ref="F160:M160">SUM(F161:F163)</f>
        <v>1359</v>
      </c>
      <c r="G160" s="145">
        <f t="shared" si="41"/>
        <v>0</v>
      </c>
      <c r="H160" s="145">
        <f t="shared" si="41"/>
        <v>0</v>
      </c>
      <c r="I160" s="145">
        <f>SUM(I161:I163)</f>
        <v>0</v>
      </c>
      <c r="J160" s="145">
        <f t="shared" si="41"/>
        <v>0</v>
      </c>
      <c r="K160" s="145">
        <f t="shared" si="41"/>
        <v>1000</v>
      </c>
      <c r="L160" s="145">
        <f t="shared" si="41"/>
        <v>0</v>
      </c>
      <c r="M160" s="145">
        <f t="shared" si="41"/>
        <v>0</v>
      </c>
      <c r="N160" s="146"/>
    </row>
    <row r="161" spans="1:14" ht="13.5">
      <c r="A161" s="68">
        <v>20</v>
      </c>
      <c r="B161" s="64" t="s">
        <v>1251</v>
      </c>
      <c r="C161" s="64" t="s">
        <v>2085</v>
      </c>
      <c r="D161" s="81" t="s">
        <v>2184</v>
      </c>
      <c r="E161" s="63">
        <f>SUM(F161:J161)</f>
        <v>399</v>
      </c>
      <c r="F161" s="158">
        <v>399</v>
      </c>
      <c r="G161" s="71">
        <v>0</v>
      </c>
      <c r="H161" s="71"/>
      <c r="I161" s="71"/>
      <c r="J161" s="71">
        <v>0</v>
      </c>
      <c r="K161" s="71">
        <v>0</v>
      </c>
      <c r="L161" s="71"/>
      <c r="M161" s="71"/>
      <c r="N161" s="72"/>
    </row>
    <row r="162" spans="1:14" ht="13.5">
      <c r="A162" s="68">
        <v>20</v>
      </c>
      <c r="B162" s="64" t="s">
        <v>1251</v>
      </c>
      <c r="C162" s="64" t="s">
        <v>2085</v>
      </c>
      <c r="D162" s="83" t="s">
        <v>2185</v>
      </c>
      <c r="E162" s="63">
        <f>SUM(F162:J162)</f>
        <v>450</v>
      </c>
      <c r="F162" s="158">
        <v>450</v>
      </c>
      <c r="G162" s="71">
        <v>0</v>
      </c>
      <c r="H162" s="71"/>
      <c r="I162" s="71"/>
      <c r="J162" s="71">
        <v>0</v>
      </c>
      <c r="K162" s="71">
        <v>500</v>
      </c>
      <c r="L162" s="71"/>
      <c r="M162" s="71"/>
      <c r="N162" s="72"/>
    </row>
    <row r="163" spans="1:14" ht="13.5">
      <c r="A163" s="68">
        <v>20</v>
      </c>
      <c r="B163" s="64" t="s">
        <v>1251</v>
      </c>
      <c r="C163" s="64" t="s">
        <v>2085</v>
      </c>
      <c r="D163" s="83" t="s">
        <v>2186</v>
      </c>
      <c r="E163" s="63">
        <f>SUM(F163:J163)</f>
        <v>510</v>
      </c>
      <c r="F163" s="158">
        <v>510</v>
      </c>
      <c r="G163" s="71">
        <v>0</v>
      </c>
      <c r="H163" s="71"/>
      <c r="I163" s="71"/>
      <c r="J163" s="71">
        <v>0</v>
      </c>
      <c r="K163" s="71">
        <v>500</v>
      </c>
      <c r="L163" s="71"/>
      <c r="M163" s="71"/>
      <c r="N163" s="72"/>
    </row>
    <row r="164" spans="1:14" s="154" customFormat="1" ht="13.5">
      <c r="A164" s="136"/>
      <c r="B164" s="137" t="s">
        <v>2572</v>
      </c>
      <c r="C164" s="137"/>
      <c r="D164" s="159"/>
      <c r="E164" s="139">
        <f>SUM(E165)</f>
        <v>10</v>
      </c>
      <c r="F164" s="139">
        <f aca="true" t="shared" si="42" ref="F164:M165">SUM(F165)</f>
        <v>10</v>
      </c>
      <c r="G164" s="139">
        <f t="shared" si="42"/>
        <v>0</v>
      </c>
      <c r="H164" s="139">
        <f t="shared" si="42"/>
        <v>0</v>
      </c>
      <c r="I164" s="139">
        <f t="shared" si="42"/>
        <v>0</v>
      </c>
      <c r="J164" s="139">
        <f t="shared" si="42"/>
        <v>0</v>
      </c>
      <c r="K164" s="139">
        <f t="shared" si="42"/>
        <v>0</v>
      </c>
      <c r="L164" s="139">
        <f t="shared" si="42"/>
        <v>0</v>
      </c>
      <c r="M164" s="139">
        <f t="shared" si="42"/>
        <v>0</v>
      </c>
      <c r="N164" s="148"/>
    </row>
    <row r="165" spans="1:14" s="153" customFormat="1" ht="13.5">
      <c r="A165" s="142">
        <v>21</v>
      </c>
      <c r="B165" s="143" t="s">
        <v>1252</v>
      </c>
      <c r="C165" s="143" t="s">
        <v>2550</v>
      </c>
      <c r="D165" s="160"/>
      <c r="E165" s="145">
        <f>SUM(E166)</f>
        <v>10</v>
      </c>
      <c r="F165" s="145">
        <f t="shared" si="42"/>
        <v>10</v>
      </c>
      <c r="G165" s="145">
        <f t="shared" si="42"/>
        <v>0</v>
      </c>
      <c r="H165" s="145">
        <f t="shared" si="42"/>
        <v>0</v>
      </c>
      <c r="I165" s="145">
        <f t="shared" si="42"/>
        <v>0</v>
      </c>
      <c r="J165" s="145">
        <f t="shared" si="42"/>
        <v>0</v>
      </c>
      <c r="K165" s="145">
        <f t="shared" si="42"/>
        <v>0</v>
      </c>
      <c r="L165" s="145">
        <f t="shared" si="42"/>
        <v>0</v>
      </c>
      <c r="M165" s="145">
        <f t="shared" si="42"/>
        <v>0</v>
      </c>
      <c r="N165" s="146"/>
    </row>
    <row r="166" spans="1:14" s="73" customFormat="1" ht="12">
      <c r="A166" s="68">
        <v>21</v>
      </c>
      <c r="B166" s="64" t="s">
        <v>1252</v>
      </c>
      <c r="C166" s="64" t="s">
        <v>2085</v>
      </c>
      <c r="D166" s="70" t="s">
        <v>2187</v>
      </c>
      <c r="E166" s="63">
        <f>SUM(F166:J166)</f>
        <v>10</v>
      </c>
      <c r="F166" s="71">
        <v>10</v>
      </c>
      <c r="G166" s="71">
        <v>0</v>
      </c>
      <c r="H166" s="71"/>
      <c r="I166" s="71"/>
      <c r="J166" s="71">
        <v>0</v>
      </c>
      <c r="K166" s="71">
        <v>0</v>
      </c>
      <c r="L166" s="71"/>
      <c r="M166" s="71"/>
      <c r="N166" s="72" t="s">
        <v>2188</v>
      </c>
    </row>
    <row r="167" spans="1:14" s="149" customFormat="1" ht="12">
      <c r="A167" s="136"/>
      <c r="B167" s="137" t="s">
        <v>2573</v>
      </c>
      <c r="C167" s="137"/>
      <c r="D167" s="138"/>
      <c r="E167" s="139">
        <f>SUM(E168)</f>
        <v>30</v>
      </c>
      <c r="F167" s="139">
        <f aca="true" t="shared" si="43" ref="F167:M168">SUM(F168)</f>
        <v>30</v>
      </c>
      <c r="G167" s="139">
        <f t="shared" si="43"/>
        <v>0</v>
      </c>
      <c r="H167" s="139">
        <f t="shared" si="43"/>
        <v>0</v>
      </c>
      <c r="I167" s="139">
        <f t="shared" si="43"/>
        <v>0</v>
      </c>
      <c r="J167" s="139">
        <f t="shared" si="43"/>
        <v>0</v>
      </c>
      <c r="K167" s="139">
        <f t="shared" si="43"/>
        <v>30</v>
      </c>
      <c r="L167" s="139">
        <f t="shared" si="43"/>
        <v>0</v>
      </c>
      <c r="M167" s="139">
        <f t="shared" si="43"/>
        <v>0</v>
      </c>
      <c r="N167" s="148"/>
    </row>
    <row r="168" spans="1:14" s="151" customFormat="1" ht="12">
      <c r="A168" s="142">
        <v>22</v>
      </c>
      <c r="B168" s="143" t="s">
        <v>1253</v>
      </c>
      <c r="C168" s="143" t="s">
        <v>2550</v>
      </c>
      <c r="D168" s="144"/>
      <c r="E168" s="145">
        <f>SUM(E169)</f>
        <v>30</v>
      </c>
      <c r="F168" s="145">
        <f t="shared" si="43"/>
        <v>30</v>
      </c>
      <c r="G168" s="145">
        <f t="shared" si="43"/>
        <v>0</v>
      </c>
      <c r="H168" s="145">
        <f t="shared" si="43"/>
        <v>0</v>
      </c>
      <c r="I168" s="145">
        <f t="shared" si="43"/>
        <v>0</v>
      </c>
      <c r="J168" s="145">
        <f t="shared" si="43"/>
        <v>0</v>
      </c>
      <c r="K168" s="145">
        <f t="shared" si="43"/>
        <v>30</v>
      </c>
      <c r="L168" s="145">
        <f t="shared" si="43"/>
        <v>0</v>
      </c>
      <c r="M168" s="145">
        <f t="shared" si="43"/>
        <v>0</v>
      </c>
      <c r="N168" s="146"/>
    </row>
    <row r="169" spans="1:14" ht="12">
      <c r="A169" s="64">
        <v>22</v>
      </c>
      <c r="B169" s="64" t="s">
        <v>1253</v>
      </c>
      <c r="C169" s="64" t="s">
        <v>2085</v>
      </c>
      <c r="D169" s="70" t="s">
        <v>2187</v>
      </c>
      <c r="E169" s="63">
        <f>SUM(F169:J169)</f>
        <v>30</v>
      </c>
      <c r="F169" s="71">
        <v>30</v>
      </c>
      <c r="G169" s="71">
        <v>0</v>
      </c>
      <c r="H169" s="71"/>
      <c r="I169" s="71"/>
      <c r="J169" s="71">
        <v>0</v>
      </c>
      <c r="K169" s="71">
        <v>30</v>
      </c>
      <c r="L169" s="71"/>
      <c r="M169" s="71"/>
      <c r="N169" s="72" t="s">
        <v>2189</v>
      </c>
    </row>
    <row r="170" spans="1:14" s="154" customFormat="1" ht="12">
      <c r="A170" s="137"/>
      <c r="B170" s="137" t="s">
        <v>2574</v>
      </c>
      <c r="C170" s="137"/>
      <c r="D170" s="138"/>
      <c r="E170" s="139">
        <f>SUM(E171:E174)</f>
        <v>1817</v>
      </c>
      <c r="F170" s="139">
        <f aca="true" t="shared" si="44" ref="F170:M170">SUM(F171:F174)</f>
        <v>1601</v>
      </c>
      <c r="G170" s="139">
        <f t="shared" si="44"/>
        <v>216</v>
      </c>
      <c r="H170" s="139">
        <f t="shared" si="44"/>
        <v>0</v>
      </c>
      <c r="I170" s="139">
        <f>SUM(I171:I174)</f>
        <v>0</v>
      </c>
      <c r="J170" s="139">
        <f t="shared" si="44"/>
        <v>0</v>
      </c>
      <c r="K170" s="139">
        <f t="shared" si="44"/>
        <v>1345</v>
      </c>
      <c r="L170" s="139">
        <f t="shared" si="44"/>
        <v>0</v>
      </c>
      <c r="M170" s="139">
        <f t="shared" si="44"/>
        <v>0</v>
      </c>
      <c r="N170" s="148"/>
    </row>
    <row r="171" spans="1:14" ht="12">
      <c r="A171" s="64">
        <v>23</v>
      </c>
      <c r="B171" s="64" t="s">
        <v>1254</v>
      </c>
      <c r="C171" s="64" t="s">
        <v>2086</v>
      </c>
      <c r="D171" s="70" t="s">
        <v>2087</v>
      </c>
      <c r="E171" s="63">
        <f>SUM(F171:J171)</f>
        <v>98</v>
      </c>
      <c r="F171" s="63">
        <v>98</v>
      </c>
      <c r="G171" s="71"/>
      <c r="H171" s="71"/>
      <c r="I171" s="71"/>
      <c r="J171" s="71"/>
      <c r="K171" s="71"/>
      <c r="L171" s="71"/>
      <c r="M171" s="71"/>
      <c r="N171" s="72"/>
    </row>
    <row r="172" spans="1:14" ht="12">
      <c r="A172" s="64">
        <v>23</v>
      </c>
      <c r="B172" s="64" t="s">
        <v>1254</v>
      </c>
      <c r="C172" s="64" t="s">
        <v>2086</v>
      </c>
      <c r="D172" s="70" t="s">
        <v>2088</v>
      </c>
      <c r="E172" s="63">
        <f>SUM(F172:J172)</f>
        <v>24</v>
      </c>
      <c r="F172" s="63">
        <v>24</v>
      </c>
      <c r="G172" s="71"/>
      <c r="H172" s="71"/>
      <c r="I172" s="71"/>
      <c r="J172" s="71"/>
      <c r="K172" s="71"/>
      <c r="L172" s="71"/>
      <c r="M172" s="71"/>
      <c r="N172" s="72"/>
    </row>
    <row r="173" spans="1:14" ht="12">
      <c r="A173" s="64">
        <v>23</v>
      </c>
      <c r="B173" s="64" t="s">
        <v>1254</v>
      </c>
      <c r="C173" s="64" t="s">
        <v>2086</v>
      </c>
      <c r="D173" s="70" t="s">
        <v>2190</v>
      </c>
      <c r="E173" s="63">
        <f>SUM(F173:J173)</f>
        <v>749</v>
      </c>
      <c r="F173" s="71">
        <v>533</v>
      </c>
      <c r="G173" s="71">
        <v>216</v>
      </c>
      <c r="H173" s="71"/>
      <c r="I173" s="71"/>
      <c r="J173" s="71">
        <v>0</v>
      </c>
      <c r="K173" s="71">
        <v>805</v>
      </c>
      <c r="L173" s="71"/>
      <c r="M173" s="71"/>
      <c r="N173" s="72"/>
    </row>
    <row r="174" spans="1:14" s="153" customFormat="1" ht="12">
      <c r="A174" s="143">
        <v>23</v>
      </c>
      <c r="B174" s="143" t="s">
        <v>1254</v>
      </c>
      <c r="C174" s="143" t="s">
        <v>2550</v>
      </c>
      <c r="D174" s="144"/>
      <c r="E174" s="145">
        <f>SUM(E175:E177)</f>
        <v>946</v>
      </c>
      <c r="F174" s="145">
        <f aca="true" t="shared" si="45" ref="F174:M174">SUM(F175:F177)</f>
        <v>946</v>
      </c>
      <c r="G174" s="145">
        <f t="shared" si="45"/>
        <v>0</v>
      </c>
      <c r="H174" s="145">
        <f t="shared" si="45"/>
        <v>0</v>
      </c>
      <c r="I174" s="145">
        <f>SUM(I175:I177)</f>
        <v>0</v>
      </c>
      <c r="J174" s="145">
        <f t="shared" si="45"/>
        <v>0</v>
      </c>
      <c r="K174" s="145">
        <f t="shared" si="45"/>
        <v>540</v>
      </c>
      <c r="L174" s="145">
        <f t="shared" si="45"/>
        <v>0</v>
      </c>
      <c r="M174" s="145">
        <f t="shared" si="45"/>
        <v>0</v>
      </c>
      <c r="N174" s="146"/>
    </row>
    <row r="175" spans="1:14" ht="12">
      <c r="A175" s="64">
        <v>23</v>
      </c>
      <c r="B175" s="64" t="s">
        <v>1254</v>
      </c>
      <c r="C175" s="64" t="s">
        <v>2085</v>
      </c>
      <c r="D175" s="70" t="s">
        <v>2191</v>
      </c>
      <c r="E175" s="63">
        <f>SUM(F175:J175)</f>
        <v>30</v>
      </c>
      <c r="F175" s="71">
        <v>30</v>
      </c>
      <c r="G175" s="71">
        <v>0</v>
      </c>
      <c r="H175" s="71"/>
      <c r="I175" s="71"/>
      <c r="J175" s="71">
        <v>0</v>
      </c>
      <c r="K175" s="71">
        <v>390</v>
      </c>
      <c r="L175" s="71"/>
      <c r="M175" s="71"/>
      <c r="N175" s="72"/>
    </row>
    <row r="176" spans="1:14" ht="12">
      <c r="A176" s="64">
        <v>23</v>
      </c>
      <c r="B176" s="68" t="s">
        <v>1254</v>
      </c>
      <c r="C176" s="64" t="s">
        <v>2085</v>
      </c>
      <c r="D176" s="70" t="s">
        <v>2192</v>
      </c>
      <c r="E176" s="63">
        <f>SUM(F176:J176)</f>
        <v>766</v>
      </c>
      <c r="F176" s="71">
        <v>766</v>
      </c>
      <c r="G176" s="71"/>
      <c r="H176" s="71"/>
      <c r="I176" s="71"/>
      <c r="J176" s="71"/>
      <c r="K176" s="71"/>
      <c r="L176" s="71"/>
      <c r="M176" s="71"/>
      <c r="N176" s="72"/>
    </row>
    <row r="177" spans="1:14" ht="12">
      <c r="A177" s="64">
        <v>23</v>
      </c>
      <c r="B177" s="68" t="s">
        <v>1254</v>
      </c>
      <c r="C177" s="64" t="s">
        <v>2085</v>
      </c>
      <c r="D177" s="79" t="s">
        <v>2193</v>
      </c>
      <c r="E177" s="63">
        <f>SUM(F177:J177)</f>
        <v>150</v>
      </c>
      <c r="F177" s="76">
        <v>150</v>
      </c>
      <c r="G177" s="78">
        <v>0</v>
      </c>
      <c r="H177" s="78"/>
      <c r="I177" s="78"/>
      <c r="J177" s="78">
        <v>0</v>
      </c>
      <c r="K177" s="78">
        <v>150</v>
      </c>
      <c r="L177" s="78"/>
      <c r="M177" s="78"/>
      <c r="N177" s="77"/>
    </row>
    <row r="178" spans="1:14" s="154" customFormat="1" ht="12">
      <c r="A178" s="137"/>
      <c r="B178" s="136" t="s">
        <v>2575</v>
      </c>
      <c r="C178" s="137"/>
      <c r="D178" s="156"/>
      <c r="E178" s="139">
        <f>SUM(E179:E182)</f>
        <v>228</v>
      </c>
      <c r="F178" s="139">
        <f aca="true" t="shared" si="46" ref="F178:K178">SUM(F179:F182)</f>
        <v>159</v>
      </c>
      <c r="G178" s="139">
        <f t="shared" si="46"/>
        <v>69</v>
      </c>
      <c r="H178" s="139">
        <f t="shared" si="46"/>
        <v>0</v>
      </c>
      <c r="I178" s="139">
        <f>SUM(I179:I182)</f>
        <v>0</v>
      </c>
      <c r="J178" s="139">
        <f t="shared" si="46"/>
        <v>0</v>
      </c>
      <c r="K178" s="139">
        <f t="shared" si="46"/>
        <v>35</v>
      </c>
      <c r="L178" s="139">
        <f>SUM(L179:L182)</f>
        <v>0</v>
      </c>
      <c r="M178" s="139">
        <f>SUM(M179:M182)</f>
        <v>17</v>
      </c>
      <c r="N178" s="157"/>
    </row>
    <row r="179" spans="1:14" ht="12">
      <c r="A179" s="64">
        <v>24</v>
      </c>
      <c r="B179" s="68" t="s">
        <v>1255</v>
      </c>
      <c r="C179" s="64" t="s">
        <v>2086</v>
      </c>
      <c r="D179" s="70" t="s">
        <v>2087</v>
      </c>
      <c r="E179" s="63">
        <f>SUM(F179:J179)</f>
        <v>111</v>
      </c>
      <c r="F179" s="63">
        <v>111</v>
      </c>
      <c r="G179" s="78"/>
      <c r="H179" s="78"/>
      <c r="I179" s="78"/>
      <c r="J179" s="78"/>
      <c r="K179" s="78"/>
      <c r="L179" s="78"/>
      <c r="M179" s="78"/>
      <c r="N179" s="77"/>
    </row>
    <row r="180" spans="1:14" ht="12">
      <c r="A180" s="64">
        <v>24</v>
      </c>
      <c r="B180" s="68" t="s">
        <v>1255</v>
      </c>
      <c r="C180" s="64" t="s">
        <v>2086</v>
      </c>
      <c r="D180" s="70" t="s">
        <v>2088</v>
      </c>
      <c r="E180" s="63">
        <f>SUM(F180:J180)</f>
        <v>13</v>
      </c>
      <c r="F180" s="63">
        <v>13</v>
      </c>
      <c r="G180" s="78"/>
      <c r="H180" s="78"/>
      <c r="I180" s="78"/>
      <c r="J180" s="78"/>
      <c r="K180" s="78"/>
      <c r="L180" s="78"/>
      <c r="M180" s="78"/>
      <c r="N180" s="77"/>
    </row>
    <row r="181" spans="1:14" ht="12">
      <c r="A181" s="64">
        <v>24</v>
      </c>
      <c r="B181" s="68" t="s">
        <v>1255</v>
      </c>
      <c r="C181" s="64" t="s">
        <v>2086</v>
      </c>
      <c r="D181" s="79" t="s">
        <v>2194</v>
      </c>
      <c r="E181" s="63">
        <f>SUM(F181:J181)</f>
        <v>84</v>
      </c>
      <c r="F181" s="76">
        <v>15</v>
      </c>
      <c r="G181" s="78">
        <v>69</v>
      </c>
      <c r="H181" s="78"/>
      <c r="I181" s="78"/>
      <c r="J181" s="78">
        <v>0</v>
      </c>
      <c r="K181" s="78">
        <v>15</v>
      </c>
      <c r="L181" s="78"/>
      <c r="M181" s="78"/>
      <c r="N181" s="77"/>
    </row>
    <row r="182" spans="1:14" s="153" customFormat="1" ht="12">
      <c r="A182" s="143">
        <v>24</v>
      </c>
      <c r="B182" s="142" t="s">
        <v>1255</v>
      </c>
      <c r="C182" s="143" t="s">
        <v>2550</v>
      </c>
      <c r="D182" s="161"/>
      <c r="E182" s="145">
        <f>SUM(E183)</f>
        <v>20</v>
      </c>
      <c r="F182" s="145">
        <f aca="true" t="shared" si="47" ref="F182:L182">SUM(F183)</f>
        <v>20</v>
      </c>
      <c r="G182" s="145">
        <f t="shared" si="47"/>
        <v>0</v>
      </c>
      <c r="H182" s="145">
        <f t="shared" si="47"/>
        <v>0</v>
      </c>
      <c r="I182" s="145">
        <f t="shared" si="47"/>
        <v>0</v>
      </c>
      <c r="J182" s="145">
        <f t="shared" si="47"/>
        <v>0</v>
      </c>
      <c r="K182" s="145">
        <f t="shared" si="47"/>
        <v>20</v>
      </c>
      <c r="L182" s="145">
        <f t="shared" si="47"/>
        <v>0</v>
      </c>
      <c r="M182" s="145">
        <v>17</v>
      </c>
      <c r="N182" s="155"/>
    </row>
    <row r="183" spans="1:14" ht="12">
      <c r="A183" s="64">
        <v>24</v>
      </c>
      <c r="B183" s="68" t="s">
        <v>1255</v>
      </c>
      <c r="C183" s="64" t="s">
        <v>2085</v>
      </c>
      <c r="D183" s="79" t="s">
        <v>2195</v>
      </c>
      <c r="E183" s="63">
        <f>SUM(F183:J183)</f>
        <v>20</v>
      </c>
      <c r="F183" s="76">
        <v>20</v>
      </c>
      <c r="G183" s="78">
        <v>0</v>
      </c>
      <c r="H183" s="78"/>
      <c r="I183" s="78"/>
      <c r="J183" s="78">
        <v>0</v>
      </c>
      <c r="K183" s="78">
        <v>20</v>
      </c>
      <c r="L183" s="78"/>
      <c r="M183" s="78"/>
      <c r="N183" s="77"/>
    </row>
    <row r="184" spans="1:14" s="154" customFormat="1" ht="12">
      <c r="A184" s="137"/>
      <c r="B184" s="136" t="s">
        <v>2576</v>
      </c>
      <c r="C184" s="137"/>
      <c r="D184" s="156"/>
      <c r="E184" s="139">
        <f>SUM(E185:E187)</f>
        <v>561</v>
      </c>
      <c r="F184" s="139">
        <f aca="true" t="shared" si="48" ref="F184:K184">SUM(F185:F187)</f>
        <v>561</v>
      </c>
      <c r="G184" s="139">
        <f t="shared" si="48"/>
        <v>0</v>
      </c>
      <c r="H184" s="139">
        <f t="shared" si="48"/>
        <v>0</v>
      </c>
      <c r="I184" s="139">
        <f>SUM(I185:I187)</f>
        <v>0</v>
      </c>
      <c r="J184" s="139">
        <f t="shared" si="48"/>
        <v>0</v>
      </c>
      <c r="K184" s="139">
        <f t="shared" si="48"/>
        <v>50</v>
      </c>
      <c r="L184" s="139">
        <f>SUM(L185:L187)</f>
        <v>0</v>
      </c>
      <c r="M184" s="139">
        <f>SUM(M185:M187)</f>
        <v>50</v>
      </c>
      <c r="N184" s="157"/>
    </row>
    <row r="185" spans="1:14" ht="12">
      <c r="A185" s="68">
        <v>25</v>
      </c>
      <c r="B185" s="64" t="s">
        <v>1256</v>
      </c>
      <c r="C185" s="64" t="s">
        <v>2086</v>
      </c>
      <c r="D185" s="70" t="s">
        <v>2087</v>
      </c>
      <c r="E185" s="63">
        <f>SUM(F185:J185)</f>
        <v>234</v>
      </c>
      <c r="F185" s="63">
        <v>234</v>
      </c>
      <c r="G185" s="78"/>
      <c r="H185" s="78"/>
      <c r="I185" s="78"/>
      <c r="J185" s="78"/>
      <c r="K185" s="78"/>
      <c r="L185" s="78"/>
      <c r="M185" s="78"/>
      <c r="N185" s="77"/>
    </row>
    <row r="186" spans="1:14" ht="12">
      <c r="A186" s="68">
        <v>25</v>
      </c>
      <c r="B186" s="64" t="s">
        <v>1256</v>
      </c>
      <c r="C186" s="64" t="s">
        <v>2084</v>
      </c>
      <c r="D186" s="70" t="s">
        <v>2088</v>
      </c>
      <c r="E186" s="63">
        <f>SUM(F186:J186)</f>
        <v>27</v>
      </c>
      <c r="F186" s="63">
        <v>27</v>
      </c>
      <c r="G186" s="78"/>
      <c r="H186" s="78"/>
      <c r="I186" s="78"/>
      <c r="J186" s="78"/>
      <c r="K186" s="78"/>
      <c r="L186" s="78"/>
      <c r="M186" s="78"/>
      <c r="N186" s="77"/>
    </row>
    <row r="187" spans="1:14" s="153" customFormat="1" ht="12">
      <c r="A187" s="142">
        <v>25</v>
      </c>
      <c r="B187" s="143" t="s">
        <v>1256</v>
      </c>
      <c r="C187" s="143" t="s">
        <v>2550</v>
      </c>
      <c r="D187" s="144"/>
      <c r="E187" s="145">
        <f>SUM(E188)</f>
        <v>300</v>
      </c>
      <c r="F187" s="145">
        <f aca="true" t="shared" si="49" ref="F187:L187">SUM(F188)</f>
        <v>300</v>
      </c>
      <c r="G187" s="145">
        <f t="shared" si="49"/>
        <v>0</v>
      </c>
      <c r="H187" s="145">
        <f t="shared" si="49"/>
        <v>0</v>
      </c>
      <c r="I187" s="145">
        <f t="shared" si="49"/>
        <v>0</v>
      </c>
      <c r="J187" s="145">
        <f t="shared" si="49"/>
        <v>0</v>
      </c>
      <c r="K187" s="145">
        <f t="shared" si="49"/>
        <v>50</v>
      </c>
      <c r="L187" s="145">
        <f t="shared" si="49"/>
        <v>0</v>
      </c>
      <c r="M187" s="145">
        <v>50</v>
      </c>
      <c r="N187" s="155"/>
    </row>
    <row r="188" spans="1:14" s="73" customFormat="1" ht="24">
      <c r="A188" s="68">
        <v>25</v>
      </c>
      <c r="B188" s="64" t="s">
        <v>1256</v>
      </c>
      <c r="C188" s="64" t="s">
        <v>2085</v>
      </c>
      <c r="D188" s="74" t="s">
        <v>2196</v>
      </c>
      <c r="E188" s="63">
        <f>SUM(F188:J188)</f>
        <v>300</v>
      </c>
      <c r="F188" s="66">
        <v>300</v>
      </c>
      <c r="G188" s="71">
        <v>0</v>
      </c>
      <c r="H188" s="71"/>
      <c r="I188" s="71"/>
      <c r="J188" s="71">
        <v>0</v>
      </c>
      <c r="K188" s="71">
        <v>50</v>
      </c>
      <c r="L188" s="71"/>
      <c r="M188" s="71"/>
      <c r="N188" s="72" t="s">
        <v>2197</v>
      </c>
    </row>
    <row r="189" spans="1:14" s="149" customFormat="1" ht="12">
      <c r="A189" s="136"/>
      <c r="B189" s="137" t="s">
        <v>2577</v>
      </c>
      <c r="C189" s="137"/>
      <c r="D189" s="152"/>
      <c r="E189" s="139">
        <f>SUM(E190:E192)</f>
        <v>244</v>
      </c>
      <c r="F189" s="139">
        <f aca="true" t="shared" si="50" ref="F189:K189">SUM(F190:F192)</f>
        <v>244</v>
      </c>
      <c r="G189" s="139">
        <f t="shared" si="50"/>
        <v>0</v>
      </c>
      <c r="H189" s="139">
        <f t="shared" si="50"/>
        <v>0</v>
      </c>
      <c r="I189" s="139">
        <f>SUM(I190:I192)</f>
        <v>0</v>
      </c>
      <c r="J189" s="139">
        <f t="shared" si="50"/>
        <v>0</v>
      </c>
      <c r="K189" s="139">
        <f t="shared" si="50"/>
        <v>75</v>
      </c>
      <c r="L189" s="139">
        <f>SUM(L190:L192)</f>
        <v>0</v>
      </c>
      <c r="M189" s="139">
        <f>SUM(M190:M192)</f>
        <v>50</v>
      </c>
      <c r="N189" s="148"/>
    </row>
    <row r="190" spans="1:14" s="73" customFormat="1" ht="12">
      <c r="A190" s="64">
        <v>26</v>
      </c>
      <c r="B190" s="64" t="s">
        <v>1257</v>
      </c>
      <c r="C190" s="64" t="s">
        <v>2086</v>
      </c>
      <c r="D190" s="70" t="s">
        <v>2087</v>
      </c>
      <c r="E190" s="63">
        <f>SUM(F190:J190)</f>
        <v>167</v>
      </c>
      <c r="F190" s="63">
        <v>167</v>
      </c>
      <c r="G190" s="71"/>
      <c r="H190" s="71"/>
      <c r="I190" s="71"/>
      <c r="J190" s="71"/>
      <c r="K190" s="71"/>
      <c r="L190" s="71"/>
      <c r="M190" s="71"/>
      <c r="N190" s="72"/>
    </row>
    <row r="191" spans="1:14" s="73" customFormat="1" ht="12">
      <c r="A191" s="64">
        <v>26</v>
      </c>
      <c r="B191" s="64" t="s">
        <v>1257</v>
      </c>
      <c r="C191" s="64" t="s">
        <v>2084</v>
      </c>
      <c r="D191" s="70" t="s">
        <v>2088</v>
      </c>
      <c r="E191" s="63">
        <f>SUM(F191:J191)</f>
        <v>17</v>
      </c>
      <c r="F191" s="63">
        <v>17</v>
      </c>
      <c r="G191" s="71"/>
      <c r="H191" s="71"/>
      <c r="I191" s="71"/>
      <c r="J191" s="71"/>
      <c r="K191" s="71"/>
      <c r="L191" s="71"/>
      <c r="M191" s="71"/>
      <c r="N191" s="72"/>
    </row>
    <row r="192" spans="1:14" s="151" customFormat="1" ht="12">
      <c r="A192" s="143">
        <v>26</v>
      </c>
      <c r="B192" s="143" t="s">
        <v>1257</v>
      </c>
      <c r="C192" s="143" t="s">
        <v>2550</v>
      </c>
      <c r="D192" s="144"/>
      <c r="E192" s="145">
        <f>SUM(E193:E196)</f>
        <v>60</v>
      </c>
      <c r="F192" s="145">
        <f aca="true" t="shared" si="51" ref="F192:L192">SUM(F193:F196)</f>
        <v>60</v>
      </c>
      <c r="G192" s="145">
        <f t="shared" si="51"/>
        <v>0</v>
      </c>
      <c r="H192" s="145">
        <f t="shared" si="51"/>
        <v>0</v>
      </c>
      <c r="I192" s="145">
        <f>SUM(I193:I196)</f>
        <v>0</v>
      </c>
      <c r="J192" s="145">
        <f t="shared" si="51"/>
        <v>0</v>
      </c>
      <c r="K192" s="145">
        <f t="shared" si="51"/>
        <v>75</v>
      </c>
      <c r="L192" s="145">
        <f t="shared" si="51"/>
        <v>0</v>
      </c>
      <c r="M192" s="145">
        <v>50</v>
      </c>
      <c r="N192" s="146"/>
    </row>
    <row r="193" spans="1:14" ht="12">
      <c r="A193" s="64">
        <v>26</v>
      </c>
      <c r="B193" s="64" t="s">
        <v>1257</v>
      </c>
      <c r="C193" s="64" t="s">
        <v>2085</v>
      </c>
      <c r="D193" s="70" t="s">
        <v>2198</v>
      </c>
      <c r="E193" s="63">
        <f>SUM(F193:J193)</f>
        <v>30</v>
      </c>
      <c r="F193" s="71">
        <v>30</v>
      </c>
      <c r="G193" s="71">
        <v>0</v>
      </c>
      <c r="H193" s="71"/>
      <c r="I193" s="71"/>
      <c r="J193" s="71">
        <v>0</v>
      </c>
      <c r="K193" s="71">
        <v>30</v>
      </c>
      <c r="L193" s="71"/>
      <c r="M193" s="71"/>
      <c r="N193" s="72" t="s">
        <v>2199</v>
      </c>
    </row>
    <row r="194" spans="1:14" ht="12">
      <c r="A194" s="64">
        <v>26</v>
      </c>
      <c r="B194" s="64" t="s">
        <v>1257</v>
      </c>
      <c r="C194" s="64" t="s">
        <v>2085</v>
      </c>
      <c r="D194" s="70" t="s">
        <v>2200</v>
      </c>
      <c r="E194" s="63">
        <f>SUM(F194:J194)</f>
        <v>15</v>
      </c>
      <c r="F194" s="71">
        <v>15</v>
      </c>
      <c r="G194" s="71">
        <v>0</v>
      </c>
      <c r="H194" s="71"/>
      <c r="I194" s="71"/>
      <c r="J194" s="71">
        <v>0</v>
      </c>
      <c r="K194" s="71">
        <v>0</v>
      </c>
      <c r="L194" s="71"/>
      <c r="M194" s="71"/>
      <c r="N194" s="72" t="s">
        <v>2201</v>
      </c>
    </row>
    <row r="195" spans="1:14" ht="12">
      <c r="A195" s="64">
        <v>26</v>
      </c>
      <c r="B195" s="64" t="s">
        <v>1257</v>
      </c>
      <c r="C195" s="64" t="s">
        <v>2085</v>
      </c>
      <c r="D195" s="70" t="s">
        <v>2202</v>
      </c>
      <c r="E195" s="63">
        <f>SUM(F195:J195)</f>
        <v>10</v>
      </c>
      <c r="F195" s="71">
        <v>10</v>
      </c>
      <c r="G195" s="71">
        <v>0</v>
      </c>
      <c r="H195" s="71"/>
      <c r="I195" s="71"/>
      <c r="J195" s="71">
        <v>0</v>
      </c>
      <c r="K195" s="71">
        <v>40</v>
      </c>
      <c r="L195" s="71"/>
      <c r="M195" s="71"/>
      <c r="N195" s="72" t="s">
        <v>2203</v>
      </c>
    </row>
    <row r="196" spans="1:14" ht="12">
      <c r="A196" s="64">
        <v>26</v>
      </c>
      <c r="B196" s="64" t="s">
        <v>1257</v>
      </c>
      <c r="C196" s="64" t="s">
        <v>2085</v>
      </c>
      <c r="D196" s="70" t="s">
        <v>2204</v>
      </c>
      <c r="E196" s="63">
        <f>SUM(F196:J196)</f>
        <v>5</v>
      </c>
      <c r="F196" s="71">
        <v>5</v>
      </c>
      <c r="G196" s="71">
        <v>0</v>
      </c>
      <c r="H196" s="71"/>
      <c r="I196" s="71"/>
      <c r="J196" s="71">
        <v>0</v>
      </c>
      <c r="K196" s="71">
        <v>5</v>
      </c>
      <c r="L196" s="71"/>
      <c r="M196" s="71"/>
      <c r="N196" s="72" t="s">
        <v>2205</v>
      </c>
    </row>
    <row r="197" spans="1:14" s="154" customFormat="1" ht="12">
      <c r="A197" s="137"/>
      <c r="B197" s="137" t="s">
        <v>2578</v>
      </c>
      <c r="C197" s="137"/>
      <c r="D197" s="138"/>
      <c r="E197" s="139">
        <f>SUM(E198:E200)</f>
        <v>481</v>
      </c>
      <c r="F197" s="139">
        <f aca="true" t="shared" si="52" ref="F197:K197">SUM(F198:F200)</f>
        <v>481</v>
      </c>
      <c r="G197" s="139">
        <f t="shared" si="52"/>
        <v>0</v>
      </c>
      <c r="H197" s="139">
        <f t="shared" si="52"/>
        <v>0</v>
      </c>
      <c r="I197" s="139">
        <f>SUM(I198:I200)</f>
        <v>0</v>
      </c>
      <c r="J197" s="139">
        <f t="shared" si="52"/>
        <v>0</v>
      </c>
      <c r="K197" s="139">
        <f t="shared" si="52"/>
        <v>48</v>
      </c>
      <c r="L197" s="139">
        <f>SUM(L198:L200)</f>
        <v>0</v>
      </c>
      <c r="M197" s="139">
        <f>SUM(M198:M200)</f>
        <v>30</v>
      </c>
      <c r="N197" s="148"/>
    </row>
    <row r="198" spans="1:14" ht="12">
      <c r="A198" s="68">
        <v>27</v>
      </c>
      <c r="B198" s="68" t="s">
        <v>1258</v>
      </c>
      <c r="C198" s="68" t="s">
        <v>2086</v>
      </c>
      <c r="D198" s="70" t="s">
        <v>2087</v>
      </c>
      <c r="E198" s="63">
        <f>SUM(F198:J198)</f>
        <v>293</v>
      </c>
      <c r="F198" s="63">
        <v>293</v>
      </c>
      <c r="G198" s="71"/>
      <c r="H198" s="71"/>
      <c r="I198" s="71"/>
      <c r="J198" s="71"/>
      <c r="K198" s="71"/>
      <c r="L198" s="71"/>
      <c r="M198" s="71"/>
      <c r="N198" s="72"/>
    </row>
    <row r="199" spans="1:14" ht="12">
      <c r="A199" s="68">
        <v>27</v>
      </c>
      <c r="B199" s="68" t="s">
        <v>1258</v>
      </c>
      <c r="C199" s="68" t="s">
        <v>2084</v>
      </c>
      <c r="D199" s="70" t="s">
        <v>2088</v>
      </c>
      <c r="E199" s="63">
        <f>SUM(F199:J199)</f>
        <v>140</v>
      </c>
      <c r="F199" s="63">
        <v>140</v>
      </c>
      <c r="G199" s="71"/>
      <c r="H199" s="71"/>
      <c r="I199" s="71"/>
      <c r="J199" s="71"/>
      <c r="K199" s="71"/>
      <c r="L199" s="71"/>
      <c r="M199" s="71"/>
      <c r="N199" s="72"/>
    </row>
    <row r="200" spans="1:14" s="153" customFormat="1" ht="12">
      <c r="A200" s="142">
        <v>27</v>
      </c>
      <c r="B200" s="142" t="s">
        <v>1258</v>
      </c>
      <c r="C200" s="142" t="s">
        <v>2550</v>
      </c>
      <c r="D200" s="144"/>
      <c r="E200" s="145">
        <f>SUM(E201:E202)</f>
        <v>48</v>
      </c>
      <c r="F200" s="145">
        <f aca="true" t="shared" si="53" ref="F200:L200">SUM(F201:F202)</f>
        <v>48</v>
      </c>
      <c r="G200" s="145">
        <f t="shared" si="53"/>
        <v>0</v>
      </c>
      <c r="H200" s="145">
        <f t="shared" si="53"/>
        <v>0</v>
      </c>
      <c r="I200" s="145">
        <f>SUM(I201:I202)</f>
        <v>0</v>
      </c>
      <c r="J200" s="145">
        <f t="shared" si="53"/>
        <v>0</v>
      </c>
      <c r="K200" s="145">
        <f t="shared" si="53"/>
        <v>48</v>
      </c>
      <c r="L200" s="145">
        <f t="shared" si="53"/>
        <v>0</v>
      </c>
      <c r="M200" s="145">
        <v>30</v>
      </c>
      <c r="N200" s="146"/>
    </row>
    <row r="201" spans="1:14" s="73" customFormat="1" ht="12">
      <c r="A201" s="68">
        <v>27</v>
      </c>
      <c r="B201" s="68" t="s">
        <v>1258</v>
      </c>
      <c r="C201" s="68" t="s">
        <v>2085</v>
      </c>
      <c r="D201" s="79" t="s">
        <v>2206</v>
      </c>
      <c r="E201" s="63">
        <f>SUM(F201:J201)</f>
        <v>30</v>
      </c>
      <c r="F201" s="78">
        <v>30</v>
      </c>
      <c r="G201" s="78">
        <v>0</v>
      </c>
      <c r="H201" s="78"/>
      <c r="I201" s="78"/>
      <c r="J201" s="78">
        <v>0</v>
      </c>
      <c r="K201" s="78">
        <v>30</v>
      </c>
      <c r="L201" s="78"/>
      <c r="M201" s="78"/>
      <c r="N201" s="80" t="s">
        <v>754</v>
      </c>
    </row>
    <row r="202" spans="1:14" s="73" customFormat="1" ht="12">
      <c r="A202" s="68">
        <v>27</v>
      </c>
      <c r="B202" s="68" t="s">
        <v>1258</v>
      </c>
      <c r="C202" s="68" t="s">
        <v>2085</v>
      </c>
      <c r="D202" s="79" t="s">
        <v>2207</v>
      </c>
      <c r="E202" s="63">
        <f>SUM(F202:J202)</f>
        <v>18</v>
      </c>
      <c r="F202" s="78">
        <v>18</v>
      </c>
      <c r="G202" s="78">
        <v>0</v>
      </c>
      <c r="H202" s="78"/>
      <c r="I202" s="78"/>
      <c r="J202" s="78">
        <v>0</v>
      </c>
      <c r="K202" s="78">
        <v>18</v>
      </c>
      <c r="L202" s="78"/>
      <c r="M202" s="78"/>
      <c r="N202" s="80" t="s">
        <v>756</v>
      </c>
    </row>
    <row r="203" spans="1:14" s="149" customFormat="1" ht="12">
      <c r="A203" s="136"/>
      <c r="B203" s="136" t="s">
        <v>2579</v>
      </c>
      <c r="C203" s="136"/>
      <c r="D203" s="156"/>
      <c r="E203" s="139">
        <f>SUM(E204:E206)</f>
        <v>930</v>
      </c>
      <c r="F203" s="139">
        <f aca="true" t="shared" si="54" ref="F203:K203">SUM(F204:F206)</f>
        <v>930</v>
      </c>
      <c r="G203" s="139">
        <f t="shared" si="54"/>
        <v>0</v>
      </c>
      <c r="H203" s="139">
        <f t="shared" si="54"/>
        <v>0</v>
      </c>
      <c r="I203" s="139">
        <f>SUM(I204:I206)</f>
        <v>0</v>
      </c>
      <c r="J203" s="139">
        <f t="shared" si="54"/>
        <v>0</v>
      </c>
      <c r="K203" s="139">
        <f t="shared" si="54"/>
        <v>0</v>
      </c>
      <c r="L203" s="139">
        <f>SUM(L204:L206)</f>
        <v>0</v>
      </c>
      <c r="M203" s="139">
        <f>SUM(M204:M206)</f>
        <v>70</v>
      </c>
      <c r="N203" s="162"/>
    </row>
    <row r="204" spans="1:14" s="73" customFormat="1" ht="12">
      <c r="A204" s="64">
        <v>28</v>
      </c>
      <c r="B204" s="64" t="s">
        <v>1259</v>
      </c>
      <c r="C204" s="64" t="s">
        <v>2086</v>
      </c>
      <c r="D204" s="70" t="s">
        <v>2087</v>
      </c>
      <c r="E204" s="63">
        <f>SUM(F204:J204)</f>
        <v>674</v>
      </c>
      <c r="F204" s="63">
        <v>674</v>
      </c>
      <c r="G204" s="78"/>
      <c r="H204" s="78"/>
      <c r="I204" s="78"/>
      <c r="J204" s="78"/>
      <c r="K204" s="78"/>
      <c r="L204" s="78"/>
      <c r="M204" s="78"/>
      <c r="N204" s="80"/>
    </row>
    <row r="205" spans="1:14" s="73" customFormat="1" ht="12">
      <c r="A205" s="64">
        <v>28</v>
      </c>
      <c r="B205" s="64" t="s">
        <v>1259</v>
      </c>
      <c r="C205" s="64" t="s">
        <v>2084</v>
      </c>
      <c r="D205" s="70" t="s">
        <v>2088</v>
      </c>
      <c r="E205" s="63">
        <f>SUM(F205:J205)</f>
        <v>76</v>
      </c>
      <c r="F205" s="63">
        <v>76</v>
      </c>
      <c r="G205" s="78"/>
      <c r="H205" s="78"/>
      <c r="I205" s="78"/>
      <c r="J205" s="78"/>
      <c r="K205" s="78"/>
      <c r="L205" s="78"/>
      <c r="M205" s="78"/>
      <c r="N205" s="80"/>
    </row>
    <row r="206" spans="1:14" s="151" customFormat="1" ht="12">
      <c r="A206" s="143">
        <v>28</v>
      </c>
      <c r="B206" s="143" t="s">
        <v>1259</v>
      </c>
      <c r="C206" s="143" t="s">
        <v>2550</v>
      </c>
      <c r="D206" s="144"/>
      <c r="E206" s="145">
        <f>SUM(E207:E208)</f>
        <v>180</v>
      </c>
      <c r="F206" s="145">
        <f aca="true" t="shared" si="55" ref="F206:L206">SUM(F207:F208)</f>
        <v>180</v>
      </c>
      <c r="G206" s="145">
        <f t="shared" si="55"/>
        <v>0</v>
      </c>
      <c r="H206" s="145">
        <f t="shared" si="55"/>
        <v>0</v>
      </c>
      <c r="I206" s="145">
        <f>SUM(I207:I208)</f>
        <v>0</v>
      </c>
      <c r="J206" s="145">
        <f t="shared" si="55"/>
        <v>0</v>
      </c>
      <c r="K206" s="145">
        <f t="shared" si="55"/>
        <v>0</v>
      </c>
      <c r="L206" s="145">
        <f t="shared" si="55"/>
        <v>0</v>
      </c>
      <c r="M206" s="145">
        <v>70</v>
      </c>
      <c r="N206" s="163"/>
    </row>
    <row r="207" spans="1:14" s="73" customFormat="1" ht="12">
      <c r="A207" s="64">
        <v>28</v>
      </c>
      <c r="B207" s="64" t="s">
        <v>1259</v>
      </c>
      <c r="C207" s="64" t="s">
        <v>2085</v>
      </c>
      <c r="D207" s="70" t="s">
        <v>2208</v>
      </c>
      <c r="E207" s="63">
        <f>SUM(F207:J207)</f>
        <v>100</v>
      </c>
      <c r="F207" s="63">
        <v>100</v>
      </c>
      <c r="G207" s="78"/>
      <c r="H207" s="78"/>
      <c r="I207" s="78"/>
      <c r="J207" s="78"/>
      <c r="K207" s="78"/>
      <c r="L207" s="78"/>
      <c r="M207" s="78"/>
      <c r="N207" s="80"/>
    </row>
    <row r="208" spans="1:14" s="73" customFormat="1" ht="12">
      <c r="A208" s="64">
        <v>28</v>
      </c>
      <c r="B208" s="64" t="s">
        <v>1259</v>
      </c>
      <c r="C208" s="64" t="s">
        <v>2085</v>
      </c>
      <c r="D208" s="70" t="s">
        <v>2209</v>
      </c>
      <c r="E208" s="63">
        <f>SUM(F208:J208)</f>
        <v>80</v>
      </c>
      <c r="F208" s="63">
        <v>80</v>
      </c>
      <c r="G208" s="78"/>
      <c r="H208" s="78"/>
      <c r="I208" s="78"/>
      <c r="J208" s="78"/>
      <c r="K208" s="78"/>
      <c r="L208" s="78"/>
      <c r="M208" s="78"/>
      <c r="N208" s="80"/>
    </row>
    <row r="209" spans="1:14" s="149" customFormat="1" ht="12">
      <c r="A209" s="137"/>
      <c r="B209" s="137" t="s">
        <v>2580</v>
      </c>
      <c r="C209" s="137"/>
      <c r="D209" s="138"/>
      <c r="E209" s="139">
        <f>SUM(E210:E212)</f>
        <v>226</v>
      </c>
      <c r="F209" s="139">
        <f aca="true" t="shared" si="56" ref="F209:K209">SUM(F210:F212)</f>
        <v>226</v>
      </c>
      <c r="G209" s="139">
        <f t="shared" si="56"/>
        <v>0</v>
      </c>
      <c r="H209" s="139">
        <f t="shared" si="56"/>
        <v>0</v>
      </c>
      <c r="I209" s="139">
        <f>SUM(I210:I212)</f>
        <v>0</v>
      </c>
      <c r="J209" s="139">
        <f t="shared" si="56"/>
        <v>0</v>
      </c>
      <c r="K209" s="139">
        <f t="shared" si="56"/>
        <v>22</v>
      </c>
      <c r="L209" s="139">
        <f>SUM(L210:L212)</f>
        <v>0</v>
      </c>
      <c r="M209" s="139">
        <f>SUM(M210:M212)</f>
        <v>10</v>
      </c>
      <c r="N209" s="162"/>
    </row>
    <row r="210" spans="1:14" ht="12">
      <c r="A210" s="64">
        <v>29</v>
      </c>
      <c r="B210" s="64" t="s">
        <v>1260</v>
      </c>
      <c r="C210" s="64" t="s">
        <v>2086</v>
      </c>
      <c r="D210" s="70" t="s">
        <v>2087</v>
      </c>
      <c r="E210" s="63">
        <f>SUM(F210:J210)</f>
        <v>175</v>
      </c>
      <c r="F210" s="63">
        <v>175</v>
      </c>
      <c r="G210" s="71"/>
      <c r="H210" s="71"/>
      <c r="I210" s="71"/>
      <c r="J210" s="71"/>
      <c r="K210" s="71"/>
      <c r="L210" s="71"/>
      <c r="M210" s="71"/>
      <c r="N210" s="72"/>
    </row>
    <row r="211" spans="1:14" ht="12">
      <c r="A211" s="64">
        <v>29</v>
      </c>
      <c r="B211" s="64" t="s">
        <v>1260</v>
      </c>
      <c r="C211" s="64" t="s">
        <v>2084</v>
      </c>
      <c r="D211" s="70" t="s">
        <v>2088</v>
      </c>
      <c r="E211" s="63">
        <f>SUM(F211:J211)</f>
        <v>19</v>
      </c>
      <c r="F211" s="63">
        <v>19</v>
      </c>
      <c r="G211" s="71"/>
      <c r="H211" s="71"/>
      <c r="I211" s="71"/>
      <c r="J211" s="71"/>
      <c r="K211" s="71"/>
      <c r="L211" s="71"/>
      <c r="M211" s="71"/>
      <c r="N211" s="72"/>
    </row>
    <row r="212" spans="1:14" s="153" customFormat="1" ht="12">
      <c r="A212" s="143">
        <v>29</v>
      </c>
      <c r="B212" s="143" t="s">
        <v>1260</v>
      </c>
      <c r="C212" s="143" t="s">
        <v>2550</v>
      </c>
      <c r="D212" s="144"/>
      <c r="E212" s="145">
        <f>SUM(E213:E214)</f>
        <v>32</v>
      </c>
      <c r="F212" s="145">
        <f aca="true" t="shared" si="57" ref="F212:L212">SUM(F213:F214)</f>
        <v>32</v>
      </c>
      <c r="G212" s="145">
        <f t="shared" si="57"/>
        <v>0</v>
      </c>
      <c r="H212" s="145">
        <f t="shared" si="57"/>
        <v>0</v>
      </c>
      <c r="I212" s="145">
        <f>SUM(I213:I214)</f>
        <v>0</v>
      </c>
      <c r="J212" s="145">
        <f t="shared" si="57"/>
        <v>0</v>
      </c>
      <c r="K212" s="145">
        <f t="shared" si="57"/>
        <v>22</v>
      </c>
      <c r="L212" s="145">
        <f t="shared" si="57"/>
        <v>0</v>
      </c>
      <c r="M212" s="145">
        <v>10</v>
      </c>
      <c r="N212" s="146"/>
    </row>
    <row r="213" spans="1:14" ht="12">
      <c r="A213" s="64">
        <v>29</v>
      </c>
      <c r="B213" s="64" t="s">
        <v>1260</v>
      </c>
      <c r="C213" s="64" t="s">
        <v>2085</v>
      </c>
      <c r="D213" s="70" t="s">
        <v>2210</v>
      </c>
      <c r="E213" s="63">
        <f>SUM(F213:J213)</f>
        <v>22</v>
      </c>
      <c r="F213" s="71">
        <v>22</v>
      </c>
      <c r="G213" s="71">
        <v>0</v>
      </c>
      <c r="H213" s="71"/>
      <c r="I213" s="71"/>
      <c r="J213" s="71">
        <v>0</v>
      </c>
      <c r="K213" s="71">
        <v>22</v>
      </c>
      <c r="L213" s="71"/>
      <c r="M213" s="71"/>
      <c r="N213" s="72"/>
    </row>
    <row r="214" spans="1:14" ht="12">
      <c r="A214" s="64">
        <v>29</v>
      </c>
      <c r="B214" s="64" t="s">
        <v>1260</v>
      </c>
      <c r="C214" s="64" t="s">
        <v>2085</v>
      </c>
      <c r="D214" s="70" t="s">
        <v>2211</v>
      </c>
      <c r="E214" s="63">
        <f>SUM(F214:J214)</f>
        <v>10</v>
      </c>
      <c r="F214" s="71">
        <v>10</v>
      </c>
      <c r="G214" s="71">
        <v>0</v>
      </c>
      <c r="H214" s="71"/>
      <c r="I214" s="71"/>
      <c r="J214" s="71">
        <v>0</v>
      </c>
      <c r="K214" s="71">
        <v>0</v>
      </c>
      <c r="L214" s="71"/>
      <c r="M214" s="71"/>
      <c r="N214" s="72"/>
    </row>
    <row r="215" spans="1:14" s="154" customFormat="1" ht="12">
      <c r="A215" s="137"/>
      <c r="B215" s="137" t="s">
        <v>2581</v>
      </c>
      <c r="C215" s="137"/>
      <c r="D215" s="138"/>
      <c r="E215" s="139">
        <f>SUM(E216:E218)</f>
        <v>333</v>
      </c>
      <c r="F215" s="139">
        <f aca="true" t="shared" si="58" ref="F215:K215">SUM(F216:F218)</f>
        <v>333</v>
      </c>
      <c r="G215" s="139">
        <f t="shared" si="58"/>
        <v>0</v>
      </c>
      <c r="H215" s="139">
        <f t="shared" si="58"/>
        <v>0</v>
      </c>
      <c r="I215" s="139">
        <f>SUM(I216:I218)</f>
        <v>0</v>
      </c>
      <c r="J215" s="139">
        <f t="shared" si="58"/>
        <v>0</v>
      </c>
      <c r="K215" s="139">
        <f t="shared" si="58"/>
        <v>51</v>
      </c>
      <c r="L215" s="139">
        <f>SUM(L216:L218)</f>
        <v>0</v>
      </c>
      <c r="M215" s="139">
        <f>SUM(M216:M218)</f>
        <v>24</v>
      </c>
      <c r="N215" s="148"/>
    </row>
    <row r="216" spans="1:14" ht="12">
      <c r="A216" s="64">
        <v>30</v>
      </c>
      <c r="B216" s="64" t="s">
        <v>1261</v>
      </c>
      <c r="C216" s="64" t="s">
        <v>2086</v>
      </c>
      <c r="D216" s="70" t="s">
        <v>2087</v>
      </c>
      <c r="E216" s="63">
        <f>SUM(F216:J216)</f>
        <v>189</v>
      </c>
      <c r="F216" s="63">
        <v>189</v>
      </c>
      <c r="G216" s="71"/>
      <c r="H216" s="71"/>
      <c r="I216" s="71"/>
      <c r="J216" s="71"/>
      <c r="K216" s="71"/>
      <c r="L216" s="71"/>
      <c r="M216" s="71"/>
      <c r="N216" s="72"/>
    </row>
    <row r="217" spans="1:14" ht="12">
      <c r="A217" s="64">
        <v>30</v>
      </c>
      <c r="B217" s="64" t="s">
        <v>1261</v>
      </c>
      <c r="C217" s="64" t="s">
        <v>2084</v>
      </c>
      <c r="D217" s="70" t="s">
        <v>2088</v>
      </c>
      <c r="E217" s="63">
        <f>SUM(F217:J217)</f>
        <v>38</v>
      </c>
      <c r="F217" s="63">
        <v>38</v>
      </c>
      <c r="G217" s="71"/>
      <c r="H217" s="71"/>
      <c r="I217" s="71"/>
      <c r="J217" s="71"/>
      <c r="K217" s="71"/>
      <c r="L217" s="71"/>
      <c r="M217" s="71"/>
      <c r="N217" s="72"/>
    </row>
    <row r="218" spans="1:14" s="153" customFormat="1" ht="12">
      <c r="A218" s="143">
        <v>30</v>
      </c>
      <c r="B218" s="143" t="s">
        <v>1261</v>
      </c>
      <c r="C218" s="143" t="s">
        <v>2550</v>
      </c>
      <c r="D218" s="144"/>
      <c r="E218" s="145">
        <f>SUM(E219)</f>
        <v>106</v>
      </c>
      <c r="F218" s="145">
        <f aca="true" t="shared" si="59" ref="F218:L218">SUM(F219)</f>
        <v>106</v>
      </c>
      <c r="G218" s="145">
        <f t="shared" si="59"/>
        <v>0</v>
      </c>
      <c r="H218" s="145">
        <f t="shared" si="59"/>
        <v>0</v>
      </c>
      <c r="I218" s="145">
        <f t="shared" si="59"/>
        <v>0</v>
      </c>
      <c r="J218" s="145">
        <f t="shared" si="59"/>
        <v>0</v>
      </c>
      <c r="K218" s="145">
        <f t="shared" si="59"/>
        <v>51</v>
      </c>
      <c r="L218" s="145">
        <f t="shared" si="59"/>
        <v>0</v>
      </c>
      <c r="M218" s="145">
        <v>24</v>
      </c>
      <c r="N218" s="146"/>
    </row>
    <row r="219" spans="1:14" ht="24">
      <c r="A219" s="64">
        <v>30</v>
      </c>
      <c r="B219" s="64" t="s">
        <v>1261</v>
      </c>
      <c r="C219" s="64" t="s">
        <v>2085</v>
      </c>
      <c r="D219" s="70" t="s">
        <v>2156</v>
      </c>
      <c r="E219" s="63">
        <f>SUM(F219:J219)</f>
        <v>106</v>
      </c>
      <c r="F219" s="71">
        <v>106</v>
      </c>
      <c r="G219" s="71">
        <v>0</v>
      </c>
      <c r="H219" s="71"/>
      <c r="I219" s="71"/>
      <c r="J219" s="71">
        <v>0</v>
      </c>
      <c r="K219" s="71">
        <v>51</v>
      </c>
      <c r="L219" s="71"/>
      <c r="M219" s="71"/>
      <c r="N219" s="72" t="s">
        <v>2212</v>
      </c>
    </row>
    <row r="220" spans="1:14" s="154" customFormat="1" ht="12">
      <c r="A220" s="137"/>
      <c r="B220" s="137" t="s">
        <v>2582</v>
      </c>
      <c r="C220" s="137"/>
      <c r="D220" s="138"/>
      <c r="E220" s="139">
        <f>SUM(E221:E226)</f>
        <v>5113</v>
      </c>
      <c r="F220" s="139">
        <f aca="true" t="shared" si="60" ref="F220:M220">SUM(F221:F226)</f>
        <v>4813</v>
      </c>
      <c r="G220" s="139">
        <f t="shared" si="60"/>
        <v>300</v>
      </c>
      <c r="H220" s="139">
        <f t="shared" si="60"/>
        <v>0</v>
      </c>
      <c r="I220" s="139">
        <f>SUM(I221:I226)</f>
        <v>0</v>
      </c>
      <c r="J220" s="139">
        <f t="shared" si="60"/>
        <v>0</v>
      </c>
      <c r="K220" s="139">
        <f t="shared" si="60"/>
        <v>180</v>
      </c>
      <c r="L220" s="139">
        <f t="shared" si="60"/>
        <v>0</v>
      </c>
      <c r="M220" s="139">
        <f t="shared" si="60"/>
        <v>0</v>
      </c>
      <c r="N220" s="148"/>
    </row>
    <row r="221" spans="1:14" ht="12">
      <c r="A221" s="64">
        <v>31</v>
      </c>
      <c r="B221" s="64" t="s">
        <v>1262</v>
      </c>
      <c r="C221" s="64" t="s">
        <v>2086</v>
      </c>
      <c r="D221" s="70" t="s">
        <v>2087</v>
      </c>
      <c r="E221" s="63">
        <f>SUM(F221:J221)</f>
        <v>2579</v>
      </c>
      <c r="F221" s="63">
        <v>2579</v>
      </c>
      <c r="G221" s="71"/>
      <c r="H221" s="71"/>
      <c r="I221" s="71"/>
      <c r="J221" s="71"/>
      <c r="K221" s="71"/>
      <c r="L221" s="71"/>
      <c r="M221" s="71"/>
      <c r="N221" s="72"/>
    </row>
    <row r="222" spans="1:14" ht="12">
      <c r="A222" s="64">
        <v>31</v>
      </c>
      <c r="B222" s="64" t="s">
        <v>1262</v>
      </c>
      <c r="C222" s="64" t="s">
        <v>2084</v>
      </c>
      <c r="D222" s="70" t="s">
        <v>2088</v>
      </c>
      <c r="E222" s="63">
        <f>SUM(F222:J222)</f>
        <v>835</v>
      </c>
      <c r="F222" s="63">
        <v>835</v>
      </c>
      <c r="G222" s="71"/>
      <c r="H222" s="71"/>
      <c r="I222" s="71"/>
      <c r="J222" s="71"/>
      <c r="K222" s="71"/>
      <c r="L222" s="71"/>
      <c r="M222" s="71"/>
      <c r="N222" s="72"/>
    </row>
    <row r="223" spans="1:14" ht="12">
      <c r="A223" s="64">
        <v>31</v>
      </c>
      <c r="B223" s="64" t="s">
        <v>1262</v>
      </c>
      <c r="C223" s="64" t="s">
        <v>2086</v>
      </c>
      <c r="D223" s="85" t="s">
        <v>2146</v>
      </c>
      <c r="E223" s="63">
        <f>SUM(F223:J223)</f>
        <v>63</v>
      </c>
      <c r="F223" s="71">
        <v>63</v>
      </c>
      <c r="G223" s="71">
        <v>0</v>
      </c>
      <c r="H223" s="71"/>
      <c r="I223" s="71"/>
      <c r="J223" s="71">
        <v>0</v>
      </c>
      <c r="K223" s="71">
        <v>0</v>
      </c>
      <c r="L223" s="71"/>
      <c r="M223" s="71"/>
      <c r="N223" s="72"/>
    </row>
    <row r="224" spans="1:14" ht="12">
      <c r="A224" s="64">
        <v>31</v>
      </c>
      <c r="B224" s="64" t="s">
        <v>1262</v>
      </c>
      <c r="C224" s="64" t="s">
        <v>2086</v>
      </c>
      <c r="D224" s="85" t="s">
        <v>2147</v>
      </c>
      <c r="E224" s="63">
        <f>SUM(F224:J224)</f>
        <v>120</v>
      </c>
      <c r="F224" s="71">
        <v>120</v>
      </c>
      <c r="G224" s="71">
        <v>0</v>
      </c>
      <c r="H224" s="71"/>
      <c r="I224" s="71"/>
      <c r="J224" s="71">
        <v>0</v>
      </c>
      <c r="K224" s="71">
        <v>0</v>
      </c>
      <c r="L224" s="71"/>
      <c r="M224" s="71"/>
      <c r="N224" s="72"/>
    </row>
    <row r="225" spans="1:14" ht="48">
      <c r="A225" s="64">
        <v>31</v>
      </c>
      <c r="B225" s="64" t="s">
        <v>1262</v>
      </c>
      <c r="C225" s="64" t="s">
        <v>2086</v>
      </c>
      <c r="D225" s="85" t="s">
        <v>2213</v>
      </c>
      <c r="E225" s="63">
        <f>SUM(F225:J225)</f>
        <v>843</v>
      </c>
      <c r="F225" s="71">
        <v>700</v>
      </c>
      <c r="G225" s="71">
        <v>143</v>
      </c>
      <c r="H225" s="71"/>
      <c r="I225" s="71"/>
      <c r="J225" s="71"/>
      <c r="K225" s="71"/>
      <c r="L225" s="71"/>
      <c r="M225" s="71"/>
      <c r="N225" s="72" t="s">
        <v>2214</v>
      </c>
    </row>
    <row r="226" spans="1:14" s="153" customFormat="1" ht="12">
      <c r="A226" s="143">
        <v>31</v>
      </c>
      <c r="B226" s="143" t="s">
        <v>1262</v>
      </c>
      <c r="C226" s="143" t="s">
        <v>2550</v>
      </c>
      <c r="D226" s="164"/>
      <c r="E226" s="145">
        <f aca="true" t="shared" si="61" ref="E226:J226">SUM(E227:E235)</f>
        <v>673</v>
      </c>
      <c r="F226" s="145">
        <f t="shared" si="61"/>
        <v>516</v>
      </c>
      <c r="G226" s="145">
        <f t="shared" si="61"/>
        <v>157</v>
      </c>
      <c r="H226" s="145">
        <f t="shared" si="61"/>
        <v>0</v>
      </c>
      <c r="I226" s="145">
        <f>SUM(I227:I235)</f>
        <v>0</v>
      </c>
      <c r="J226" s="145">
        <f t="shared" si="61"/>
        <v>0</v>
      </c>
      <c r="K226" s="145">
        <f>SUM(K227:K231)</f>
        <v>180</v>
      </c>
      <c r="L226" s="145">
        <f>SUM(L227:L231)</f>
        <v>0</v>
      </c>
      <c r="M226" s="145">
        <f>SUM(M227:M231)</f>
        <v>0</v>
      </c>
      <c r="N226" s="146"/>
    </row>
    <row r="227" spans="1:14" ht="12">
      <c r="A227" s="64">
        <v>31</v>
      </c>
      <c r="B227" s="64" t="s">
        <v>1262</v>
      </c>
      <c r="C227" s="64" t="s">
        <v>2085</v>
      </c>
      <c r="D227" s="85" t="s">
        <v>2215</v>
      </c>
      <c r="E227" s="63">
        <f aca="true" t="shared" si="62" ref="E227:E235">SUM(F227:J227)</f>
        <v>28</v>
      </c>
      <c r="F227" s="71">
        <v>28</v>
      </c>
      <c r="G227" s="71">
        <v>0</v>
      </c>
      <c r="H227" s="71"/>
      <c r="I227" s="71"/>
      <c r="J227" s="71">
        <v>0</v>
      </c>
      <c r="K227" s="71">
        <v>28</v>
      </c>
      <c r="L227" s="71"/>
      <c r="M227" s="71"/>
      <c r="N227" s="72"/>
    </row>
    <row r="228" spans="1:14" ht="12">
      <c r="A228" s="64">
        <v>31</v>
      </c>
      <c r="B228" s="64" t="s">
        <v>1262</v>
      </c>
      <c r="C228" s="64" t="s">
        <v>2085</v>
      </c>
      <c r="D228" s="85" t="s">
        <v>2583</v>
      </c>
      <c r="E228" s="63">
        <f t="shared" si="62"/>
        <v>100</v>
      </c>
      <c r="F228" s="71">
        <v>100</v>
      </c>
      <c r="G228" s="71"/>
      <c r="H228" s="71"/>
      <c r="I228" s="71"/>
      <c r="J228" s="71"/>
      <c r="K228" s="71"/>
      <c r="L228" s="71"/>
      <c r="M228" s="71"/>
      <c r="N228" s="72"/>
    </row>
    <row r="229" spans="1:14" ht="12">
      <c r="A229" s="64">
        <v>31</v>
      </c>
      <c r="B229" s="64" t="s">
        <v>1262</v>
      </c>
      <c r="C229" s="64" t="s">
        <v>2085</v>
      </c>
      <c r="D229" s="85" t="s">
        <v>2584</v>
      </c>
      <c r="E229" s="63">
        <f t="shared" si="62"/>
        <v>25</v>
      </c>
      <c r="F229" s="71">
        <v>25</v>
      </c>
      <c r="G229" s="71">
        <v>0</v>
      </c>
      <c r="H229" s="71"/>
      <c r="I229" s="71"/>
      <c r="J229" s="71">
        <v>0</v>
      </c>
      <c r="K229" s="71">
        <v>25</v>
      </c>
      <c r="L229" s="71"/>
      <c r="M229" s="71"/>
      <c r="N229" s="72"/>
    </row>
    <row r="230" spans="1:14" ht="12">
      <c r="A230" s="64">
        <v>31</v>
      </c>
      <c r="B230" s="68" t="s">
        <v>1262</v>
      </c>
      <c r="C230" s="64" t="s">
        <v>2085</v>
      </c>
      <c r="D230" s="86" t="s">
        <v>2585</v>
      </c>
      <c r="E230" s="63">
        <f t="shared" si="62"/>
        <v>37</v>
      </c>
      <c r="F230" s="76">
        <v>37</v>
      </c>
      <c r="G230" s="76">
        <v>0</v>
      </c>
      <c r="H230" s="78"/>
      <c r="I230" s="78"/>
      <c r="J230" s="78">
        <v>0</v>
      </c>
      <c r="K230" s="78">
        <v>37</v>
      </c>
      <c r="L230" s="78"/>
      <c r="M230" s="78"/>
      <c r="N230" s="77"/>
    </row>
    <row r="231" spans="1:14" ht="12">
      <c r="A231" s="64">
        <v>31</v>
      </c>
      <c r="B231" s="68" t="s">
        <v>1262</v>
      </c>
      <c r="C231" s="64" t="s">
        <v>2085</v>
      </c>
      <c r="D231" s="86" t="s">
        <v>2586</v>
      </c>
      <c r="E231" s="63">
        <f t="shared" si="62"/>
        <v>90</v>
      </c>
      <c r="F231" s="76">
        <v>90</v>
      </c>
      <c r="G231" s="76">
        <v>0</v>
      </c>
      <c r="H231" s="78"/>
      <c r="I231" s="78"/>
      <c r="J231" s="78">
        <v>0</v>
      </c>
      <c r="K231" s="78">
        <v>90</v>
      </c>
      <c r="L231" s="78"/>
      <c r="M231" s="78"/>
      <c r="N231" s="77"/>
    </row>
    <row r="232" spans="1:14" ht="12">
      <c r="A232" s="64">
        <v>31</v>
      </c>
      <c r="B232" s="68" t="s">
        <v>1262</v>
      </c>
      <c r="C232" s="64" t="s">
        <v>2085</v>
      </c>
      <c r="D232" s="86" t="s">
        <v>2587</v>
      </c>
      <c r="E232" s="63">
        <f t="shared" si="62"/>
        <v>236</v>
      </c>
      <c r="F232" s="76">
        <v>236</v>
      </c>
      <c r="G232" s="76"/>
      <c r="H232" s="78"/>
      <c r="I232" s="78"/>
      <c r="J232" s="78"/>
      <c r="K232" s="78"/>
      <c r="L232" s="78"/>
      <c r="M232" s="78"/>
      <c r="N232" s="77"/>
    </row>
    <row r="233" spans="1:14" ht="12">
      <c r="A233" s="64">
        <v>31</v>
      </c>
      <c r="B233" s="68" t="s">
        <v>1262</v>
      </c>
      <c r="C233" s="64" t="s">
        <v>2085</v>
      </c>
      <c r="D233" s="86" t="s">
        <v>2588</v>
      </c>
      <c r="E233" s="63">
        <f t="shared" si="62"/>
        <v>80</v>
      </c>
      <c r="F233" s="76"/>
      <c r="G233" s="76">
        <v>80</v>
      </c>
      <c r="H233" s="78"/>
      <c r="I233" s="78"/>
      <c r="J233" s="78"/>
      <c r="K233" s="78"/>
      <c r="L233" s="78"/>
      <c r="M233" s="78"/>
      <c r="N233" s="77"/>
    </row>
    <row r="234" spans="1:14" ht="12">
      <c r="A234" s="64">
        <v>31</v>
      </c>
      <c r="B234" s="68" t="s">
        <v>1262</v>
      </c>
      <c r="C234" s="64" t="s">
        <v>2085</v>
      </c>
      <c r="D234" s="86" t="s">
        <v>2589</v>
      </c>
      <c r="E234" s="63">
        <f t="shared" si="62"/>
        <v>38.5</v>
      </c>
      <c r="F234" s="76"/>
      <c r="G234" s="76">
        <v>38.5</v>
      </c>
      <c r="H234" s="78"/>
      <c r="I234" s="78"/>
      <c r="J234" s="78"/>
      <c r="K234" s="78"/>
      <c r="L234" s="78"/>
      <c r="M234" s="78"/>
      <c r="N234" s="77"/>
    </row>
    <row r="235" spans="1:14" ht="12">
      <c r="A235" s="64">
        <v>31</v>
      </c>
      <c r="B235" s="68" t="s">
        <v>1262</v>
      </c>
      <c r="C235" s="64" t="s">
        <v>2085</v>
      </c>
      <c r="D235" s="86" t="s">
        <v>2590</v>
      </c>
      <c r="E235" s="63">
        <f t="shared" si="62"/>
        <v>38.5</v>
      </c>
      <c r="F235" s="76"/>
      <c r="G235" s="76">
        <v>38.5</v>
      </c>
      <c r="H235" s="78"/>
      <c r="I235" s="78"/>
      <c r="J235" s="78"/>
      <c r="K235" s="78"/>
      <c r="L235" s="78"/>
      <c r="M235" s="78"/>
      <c r="N235" s="77"/>
    </row>
    <row r="236" spans="1:14" s="154" customFormat="1" ht="12">
      <c r="A236" s="137"/>
      <c r="B236" s="136" t="s">
        <v>2591</v>
      </c>
      <c r="C236" s="137"/>
      <c r="D236" s="165"/>
      <c r="E236" s="139">
        <f>SUM(E237:E241)</f>
        <v>499</v>
      </c>
      <c r="F236" s="139">
        <f aca="true" t="shared" si="63" ref="F236:M236">SUM(F237:F241)</f>
        <v>362</v>
      </c>
      <c r="G236" s="139">
        <f t="shared" si="63"/>
        <v>137</v>
      </c>
      <c r="H236" s="139">
        <f t="shared" si="63"/>
        <v>0</v>
      </c>
      <c r="I236" s="139">
        <f>SUM(I237:I241)</f>
        <v>0</v>
      </c>
      <c r="J236" s="139">
        <f t="shared" si="63"/>
        <v>0</v>
      </c>
      <c r="K236" s="139">
        <f t="shared" si="63"/>
        <v>41</v>
      </c>
      <c r="L236" s="139">
        <f t="shared" si="63"/>
        <v>0</v>
      </c>
      <c r="M236" s="139">
        <f t="shared" si="63"/>
        <v>0</v>
      </c>
      <c r="N236" s="157"/>
    </row>
    <row r="237" spans="1:14" ht="12">
      <c r="A237" s="64">
        <v>32</v>
      </c>
      <c r="B237" s="64" t="s">
        <v>1263</v>
      </c>
      <c r="C237" s="64" t="s">
        <v>2086</v>
      </c>
      <c r="D237" s="70" t="s">
        <v>2087</v>
      </c>
      <c r="E237" s="63">
        <f>SUM(F237:J237)</f>
        <v>272</v>
      </c>
      <c r="F237" s="63">
        <v>272</v>
      </c>
      <c r="G237" s="76"/>
      <c r="H237" s="78"/>
      <c r="I237" s="78"/>
      <c r="J237" s="78"/>
      <c r="K237" s="78"/>
      <c r="L237" s="78"/>
      <c r="M237" s="78"/>
      <c r="N237" s="77"/>
    </row>
    <row r="238" spans="1:14" ht="12">
      <c r="A238" s="64">
        <v>32</v>
      </c>
      <c r="B238" s="64" t="s">
        <v>1263</v>
      </c>
      <c r="C238" s="64" t="s">
        <v>2084</v>
      </c>
      <c r="D238" s="70" t="s">
        <v>2088</v>
      </c>
      <c r="E238" s="63">
        <f>SUM(F238:J238)</f>
        <v>36</v>
      </c>
      <c r="F238" s="63">
        <v>36</v>
      </c>
      <c r="G238" s="76"/>
      <c r="H238" s="78"/>
      <c r="I238" s="78"/>
      <c r="J238" s="78"/>
      <c r="K238" s="78"/>
      <c r="L238" s="78"/>
      <c r="M238" s="78"/>
      <c r="N238" s="77"/>
    </row>
    <row r="239" spans="1:14" ht="12">
      <c r="A239" s="64">
        <v>32</v>
      </c>
      <c r="B239" s="64" t="s">
        <v>1263</v>
      </c>
      <c r="C239" s="64" t="s">
        <v>2086</v>
      </c>
      <c r="D239" s="70" t="s">
        <v>2219</v>
      </c>
      <c r="E239" s="63">
        <f>SUM(F239:J239)</f>
        <v>13</v>
      </c>
      <c r="F239" s="76">
        <v>13</v>
      </c>
      <c r="G239" s="76">
        <v>0</v>
      </c>
      <c r="H239" s="78"/>
      <c r="I239" s="78"/>
      <c r="J239" s="78">
        <v>0</v>
      </c>
      <c r="K239" s="78">
        <v>0</v>
      </c>
      <c r="L239" s="78"/>
      <c r="M239" s="78"/>
      <c r="N239" s="77"/>
    </row>
    <row r="240" spans="1:14" ht="12">
      <c r="A240" s="64">
        <v>32</v>
      </c>
      <c r="B240" s="64" t="s">
        <v>1263</v>
      </c>
      <c r="C240" s="64" t="s">
        <v>2086</v>
      </c>
      <c r="D240" s="70" t="s">
        <v>2220</v>
      </c>
      <c r="E240" s="63">
        <f>SUM(F240:J240)</f>
        <v>168</v>
      </c>
      <c r="F240" s="71">
        <v>31</v>
      </c>
      <c r="G240" s="71">
        <v>137</v>
      </c>
      <c r="H240" s="71"/>
      <c r="I240" s="71"/>
      <c r="J240" s="71">
        <v>0</v>
      </c>
      <c r="K240" s="71">
        <v>31</v>
      </c>
      <c r="L240" s="71"/>
      <c r="M240" s="71"/>
      <c r="N240" s="72"/>
    </row>
    <row r="241" spans="1:14" s="153" customFormat="1" ht="12">
      <c r="A241" s="143">
        <v>32</v>
      </c>
      <c r="B241" s="143" t="s">
        <v>2592</v>
      </c>
      <c r="C241" s="143" t="s">
        <v>2550</v>
      </c>
      <c r="D241" s="144"/>
      <c r="E241" s="145">
        <f>SUM(E242)</f>
        <v>10</v>
      </c>
      <c r="F241" s="145">
        <f aca="true" t="shared" si="64" ref="F241:M241">SUM(F242)</f>
        <v>10</v>
      </c>
      <c r="G241" s="145">
        <f t="shared" si="64"/>
        <v>0</v>
      </c>
      <c r="H241" s="145">
        <f t="shared" si="64"/>
        <v>0</v>
      </c>
      <c r="I241" s="145">
        <f t="shared" si="64"/>
        <v>0</v>
      </c>
      <c r="J241" s="145">
        <f t="shared" si="64"/>
        <v>0</v>
      </c>
      <c r="K241" s="145">
        <f t="shared" si="64"/>
        <v>10</v>
      </c>
      <c r="L241" s="145">
        <f t="shared" si="64"/>
        <v>0</v>
      </c>
      <c r="M241" s="145">
        <f t="shared" si="64"/>
        <v>0</v>
      </c>
      <c r="N241" s="146"/>
    </row>
    <row r="242" spans="1:14" ht="12">
      <c r="A242" s="64">
        <v>32</v>
      </c>
      <c r="B242" s="64" t="s">
        <v>1263</v>
      </c>
      <c r="C242" s="64" t="s">
        <v>2085</v>
      </c>
      <c r="D242" s="70" t="s">
        <v>2221</v>
      </c>
      <c r="E242" s="63">
        <f>SUM(F242:J242)</f>
        <v>10</v>
      </c>
      <c r="F242" s="71">
        <v>10</v>
      </c>
      <c r="G242" s="71">
        <v>0</v>
      </c>
      <c r="H242" s="71"/>
      <c r="I242" s="71"/>
      <c r="J242" s="71">
        <v>0</v>
      </c>
      <c r="K242" s="71">
        <v>10</v>
      </c>
      <c r="L242" s="71"/>
      <c r="M242" s="71"/>
      <c r="N242" s="72"/>
    </row>
    <row r="243" spans="1:14" s="154" customFormat="1" ht="12">
      <c r="A243" s="137"/>
      <c r="B243" s="137" t="s">
        <v>2593</v>
      </c>
      <c r="C243" s="137"/>
      <c r="D243" s="138"/>
      <c r="E243" s="139">
        <f>SUM(E244:E246)</f>
        <v>97</v>
      </c>
      <c r="F243" s="139">
        <f aca="true" t="shared" si="65" ref="F243:K243">SUM(F244:F246)</f>
        <v>97</v>
      </c>
      <c r="G243" s="139">
        <f t="shared" si="65"/>
        <v>0</v>
      </c>
      <c r="H243" s="139">
        <f t="shared" si="65"/>
        <v>0</v>
      </c>
      <c r="I243" s="139">
        <f>SUM(I244:I246)</f>
        <v>0</v>
      </c>
      <c r="J243" s="139">
        <f t="shared" si="65"/>
        <v>0</v>
      </c>
      <c r="K243" s="139">
        <f t="shared" si="65"/>
        <v>15</v>
      </c>
      <c r="L243" s="139">
        <f>SUM(L244:L246)</f>
        <v>0</v>
      </c>
      <c r="M243" s="139">
        <f>SUM(M244:M246)</f>
        <v>3</v>
      </c>
      <c r="N243" s="148"/>
    </row>
    <row r="244" spans="1:14" ht="12">
      <c r="A244" s="64">
        <v>33</v>
      </c>
      <c r="B244" s="64" t="s">
        <v>1264</v>
      </c>
      <c r="C244" s="64" t="s">
        <v>2086</v>
      </c>
      <c r="D244" s="70" t="s">
        <v>2087</v>
      </c>
      <c r="E244" s="63">
        <f>SUM(F244:J244)</f>
        <v>68</v>
      </c>
      <c r="F244" s="63">
        <v>68</v>
      </c>
      <c r="G244" s="71"/>
      <c r="H244" s="71"/>
      <c r="I244" s="71"/>
      <c r="J244" s="71"/>
      <c r="K244" s="71"/>
      <c r="L244" s="71"/>
      <c r="M244" s="71"/>
      <c r="N244" s="72"/>
    </row>
    <row r="245" spans="1:14" ht="12">
      <c r="A245" s="64">
        <v>33</v>
      </c>
      <c r="B245" s="64" t="s">
        <v>1264</v>
      </c>
      <c r="C245" s="64" t="s">
        <v>2084</v>
      </c>
      <c r="D245" s="70" t="s">
        <v>2088</v>
      </c>
      <c r="E245" s="63">
        <f>SUM(F245:J245)</f>
        <v>14</v>
      </c>
      <c r="F245" s="63">
        <v>14</v>
      </c>
      <c r="G245" s="71"/>
      <c r="H245" s="71"/>
      <c r="I245" s="71"/>
      <c r="J245" s="71"/>
      <c r="K245" s="71"/>
      <c r="L245" s="71"/>
      <c r="M245" s="71"/>
      <c r="N245" s="72"/>
    </row>
    <row r="246" spans="1:14" s="153" customFormat="1" ht="12">
      <c r="A246" s="143">
        <v>33</v>
      </c>
      <c r="B246" s="143" t="s">
        <v>1264</v>
      </c>
      <c r="C246" s="143" t="s">
        <v>2550</v>
      </c>
      <c r="D246" s="144"/>
      <c r="E246" s="145">
        <f>SUM(E247)</f>
        <v>15</v>
      </c>
      <c r="F246" s="145">
        <f aca="true" t="shared" si="66" ref="F246:L246">SUM(F247)</f>
        <v>15</v>
      </c>
      <c r="G246" s="145">
        <f t="shared" si="66"/>
        <v>0</v>
      </c>
      <c r="H246" s="145">
        <f t="shared" si="66"/>
        <v>0</v>
      </c>
      <c r="I246" s="145">
        <f t="shared" si="66"/>
        <v>0</v>
      </c>
      <c r="J246" s="145">
        <f t="shared" si="66"/>
        <v>0</v>
      </c>
      <c r="K246" s="145">
        <f t="shared" si="66"/>
        <v>15</v>
      </c>
      <c r="L246" s="145">
        <f t="shared" si="66"/>
        <v>0</v>
      </c>
      <c r="M246" s="145">
        <v>3</v>
      </c>
      <c r="N246" s="146"/>
    </row>
    <row r="247" spans="1:14" ht="12">
      <c r="A247" s="64">
        <v>33</v>
      </c>
      <c r="B247" s="64" t="s">
        <v>1264</v>
      </c>
      <c r="C247" s="64" t="s">
        <v>2085</v>
      </c>
      <c r="D247" s="70" t="s">
        <v>2222</v>
      </c>
      <c r="E247" s="63">
        <f>SUM(F247:J247)</f>
        <v>15</v>
      </c>
      <c r="F247" s="63">
        <v>15</v>
      </c>
      <c r="G247" s="71">
        <v>0</v>
      </c>
      <c r="H247" s="71"/>
      <c r="I247" s="71"/>
      <c r="J247" s="71">
        <v>0</v>
      </c>
      <c r="K247" s="71">
        <v>15</v>
      </c>
      <c r="L247" s="71"/>
      <c r="M247" s="71"/>
      <c r="N247" s="72"/>
    </row>
    <row r="248" spans="1:14" s="154" customFormat="1" ht="12">
      <c r="A248" s="137"/>
      <c r="B248" s="137" t="s">
        <v>2594</v>
      </c>
      <c r="C248" s="137"/>
      <c r="D248" s="138"/>
      <c r="E248" s="139">
        <f>SUM(E249:E258)</f>
        <v>2824</v>
      </c>
      <c r="F248" s="139">
        <f aca="true" t="shared" si="67" ref="F248:M248">SUM(F249:F258)</f>
        <v>1711</v>
      </c>
      <c r="G248" s="139">
        <f t="shared" si="67"/>
        <v>1113</v>
      </c>
      <c r="H248" s="139">
        <f t="shared" si="67"/>
        <v>0</v>
      </c>
      <c r="I248" s="139">
        <f>SUM(I249:I258)</f>
        <v>0</v>
      </c>
      <c r="J248" s="139">
        <f t="shared" si="67"/>
        <v>0</v>
      </c>
      <c r="K248" s="139">
        <f t="shared" si="67"/>
        <v>173</v>
      </c>
      <c r="L248" s="139">
        <f t="shared" si="67"/>
        <v>0</v>
      </c>
      <c r="M248" s="139">
        <f t="shared" si="67"/>
        <v>0</v>
      </c>
      <c r="N248" s="148"/>
    </row>
    <row r="249" spans="1:14" ht="12">
      <c r="A249" s="64">
        <v>34</v>
      </c>
      <c r="B249" s="64" t="s">
        <v>1265</v>
      </c>
      <c r="C249" s="64" t="s">
        <v>2086</v>
      </c>
      <c r="D249" s="70" t="s">
        <v>2087</v>
      </c>
      <c r="E249" s="63">
        <f aca="true" t="shared" si="68" ref="E249:E257">SUM(F249:J249)</f>
        <v>1164</v>
      </c>
      <c r="F249" s="63">
        <v>1164</v>
      </c>
      <c r="G249" s="78"/>
      <c r="H249" s="78"/>
      <c r="I249" s="78"/>
      <c r="J249" s="78"/>
      <c r="K249" s="78"/>
      <c r="L249" s="78"/>
      <c r="M249" s="78"/>
      <c r="N249" s="77"/>
    </row>
    <row r="250" spans="1:14" ht="12">
      <c r="A250" s="64">
        <v>34</v>
      </c>
      <c r="B250" s="64" t="s">
        <v>1265</v>
      </c>
      <c r="C250" s="64" t="s">
        <v>2084</v>
      </c>
      <c r="D250" s="70" t="s">
        <v>2088</v>
      </c>
      <c r="E250" s="63">
        <f t="shared" si="68"/>
        <v>339</v>
      </c>
      <c r="F250" s="63">
        <v>339</v>
      </c>
      <c r="G250" s="78"/>
      <c r="H250" s="78"/>
      <c r="I250" s="78"/>
      <c r="J250" s="78"/>
      <c r="K250" s="78"/>
      <c r="L250" s="78"/>
      <c r="M250" s="78"/>
      <c r="N250" s="77"/>
    </row>
    <row r="251" spans="1:14" ht="12">
      <c r="A251" s="64">
        <v>34</v>
      </c>
      <c r="B251" s="64" t="s">
        <v>1265</v>
      </c>
      <c r="C251" s="64" t="s">
        <v>2086</v>
      </c>
      <c r="D251" s="70" t="s">
        <v>2223</v>
      </c>
      <c r="E251" s="63">
        <f t="shared" si="68"/>
        <v>5</v>
      </c>
      <c r="F251" s="71">
        <v>5</v>
      </c>
      <c r="G251" s="71">
        <v>0</v>
      </c>
      <c r="H251" s="71"/>
      <c r="I251" s="71"/>
      <c r="J251" s="71">
        <v>0</v>
      </c>
      <c r="K251" s="71">
        <v>0</v>
      </c>
      <c r="L251" s="71"/>
      <c r="M251" s="71"/>
      <c r="N251" s="72" t="s">
        <v>2224</v>
      </c>
    </row>
    <row r="252" spans="1:14" ht="12">
      <c r="A252" s="64">
        <v>34</v>
      </c>
      <c r="B252" s="64" t="s">
        <v>1265</v>
      </c>
      <c r="C252" s="64" t="s">
        <v>2086</v>
      </c>
      <c r="D252" s="70" t="s">
        <v>2225</v>
      </c>
      <c r="E252" s="63">
        <f t="shared" si="68"/>
        <v>2</v>
      </c>
      <c r="F252" s="71">
        <v>2</v>
      </c>
      <c r="G252" s="71">
        <v>0</v>
      </c>
      <c r="H252" s="71"/>
      <c r="I252" s="71"/>
      <c r="J252" s="71">
        <v>0</v>
      </c>
      <c r="K252" s="71">
        <v>0</v>
      </c>
      <c r="L252" s="71"/>
      <c r="M252" s="71"/>
      <c r="N252" s="72" t="s">
        <v>2226</v>
      </c>
    </row>
    <row r="253" spans="1:14" ht="12">
      <c r="A253" s="64">
        <v>34</v>
      </c>
      <c r="B253" s="64" t="s">
        <v>1265</v>
      </c>
      <c r="C253" s="64" t="s">
        <v>2086</v>
      </c>
      <c r="D253" s="74" t="s">
        <v>2227</v>
      </c>
      <c r="E253" s="63">
        <f t="shared" si="68"/>
        <v>28</v>
      </c>
      <c r="F253" s="71">
        <v>28</v>
      </c>
      <c r="G253" s="71">
        <v>0</v>
      </c>
      <c r="H253" s="71"/>
      <c r="I253" s="71"/>
      <c r="J253" s="71">
        <v>0</v>
      </c>
      <c r="K253" s="71">
        <v>0</v>
      </c>
      <c r="L253" s="71"/>
      <c r="M253" s="71"/>
      <c r="N253" s="72" t="s">
        <v>2228</v>
      </c>
    </row>
    <row r="254" spans="1:14" ht="12">
      <c r="A254" s="64">
        <v>34</v>
      </c>
      <c r="B254" s="64" t="s">
        <v>1265</v>
      </c>
      <c r="C254" s="64" t="s">
        <v>2086</v>
      </c>
      <c r="D254" s="70" t="s">
        <v>2229</v>
      </c>
      <c r="E254" s="63">
        <f t="shared" si="68"/>
        <v>90</v>
      </c>
      <c r="F254" s="71">
        <v>90</v>
      </c>
      <c r="G254" s="71">
        <v>0</v>
      </c>
      <c r="H254" s="71"/>
      <c r="I254" s="71"/>
      <c r="J254" s="71">
        <v>0</v>
      </c>
      <c r="K254" s="71">
        <v>90</v>
      </c>
      <c r="L254" s="71"/>
      <c r="M254" s="71"/>
      <c r="N254" s="72" t="s">
        <v>2230</v>
      </c>
    </row>
    <row r="255" spans="1:14" ht="12">
      <c r="A255" s="64">
        <v>34</v>
      </c>
      <c r="B255" s="64" t="s">
        <v>1265</v>
      </c>
      <c r="C255" s="64" t="s">
        <v>2086</v>
      </c>
      <c r="D255" s="70" t="s">
        <v>2595</v>
      </c>
      <c r="E255" s="63">
        <f t="shared" si="68"/>
        <v>20</v>
      </c>
      <c r="F255" s="71">
        <v>20</v>
      </c>
      <c r="G255" s="71">
        <v>0</v>
      </c>
      <c r="H255" s="71"/>
      <c r="I255" s="71"/>
      <c r="J255" s="71">
        <v>0</v>
      </c>
      <c r="K255" s="71">
        <v>20</v>
      </c>
      <c r="L255" s="71"/>
      <c r="M255" s="71"/>
      <c r="N255" s="72" t="s">
        <v>2234</v>
      </c>
    </row>
    <row r="256" spans="1:14" ht="12">
      <c r="A256" s="64">
        <v>34</v>
      </c>
      <c r="B256" s="64" t="s">
        <v>1265</v>
      </c>
      <c r="C256" s="64" t="s">
        <v>2086</v>
      </c>
      <c r="D256" s="70" t="s">
        <v>2596</v>
      </c>
      <c r="E256" s="63">
        <f t="shared" si="68"/>
        <v>63</v>
      </c>
      <c r="F256" s="71"/>
      <c r="G256" s="71">
        <v>63</v>
      </c>
      <c r="H256" s="71"/>
      <c r="I256" s="71"/>
      <c r="J256" s="71">
        <v>0</v>
      </c>
      <c r="K256" s="71">
        <v>0</v>
      </c>
      <c r="L256" s="71"/>
      <c r="M256" s="71"/>
      <c r="N256" s="72"/>
    </row>
    <row r="257" spans="1:14" ht="12">
      <c r="A257" s="64">
        <v>34</v>
      </c>
      <c r="B257" s="64" t="s">
        <v>1265</v>
      </c>
      <c r="C257" s="64" t="s">
        <v>2086</v>
      </c>
      <c r="D257" s="70" t="s">
        <v>2597</v>
      </c>
      <c r="E257" s="63">
        <f t="shared" si="68"/>
        <v>184</v>
      </c>
      <c r="F257" s="71"/>
      <c r="G257" s="71">
        <v>184</v>
      </c>
      <c r="H257" s="71"/>
      <c r="I257" s="71"/>
      <c r="J257" s="71">
        <v>0</v>
      </c>
      <c r="K257" s="71">
        <v>0</v>
      </c>
      <c r="L257" s="71"/>
      <c r="M257" s="71"/>
      <c r="N257" s="72"/>
    </row>
    <row r="258" spans="1:14" s="153" customFormat="1" ht="12">
      <c r="A258" s="143">
        <v>34</v>
      </c>
      <c r="B258" s="143" t="s">
        <v>1265</v>
      </c>
      <c r="C258" s="143" t="s">
        <v>2550</v>
      </c>
      <c r="D258" s="144"/>
      <c r="E258" s="145">
        <f>SUM(E259:E283)</f>
        <v>929</v>
      </c>
      <c r="F258" s="145">
        <f aca="true" t="shared" si="69" ref="F258:M258">SUM(F259:F283)</f>
        <v>63</v>
      </c>
      <c r="G258" s="145">
        <f t="shared" si="69"/>
        <v>866</v>
      </c>
      <c r="H258" s="145">
        <f t="shared" si="69"/>
        <v>0</v>
      </c>
      <c r="I258" s="145">
        <f>SUM(I259:I283)</f>
        <v>0</v>
      </c>
      <c r="J258" s="145">
        <f t="shared" si="69"/>
        <v>0</v>
      </c>
      <c r="K258" s="145">
        <f t="shared" si="69"/>
        <v>63</v>
      </c>
      <c r="L258" s="145">
        <f t="shared" si="69"/>
        <v>0</v>
      </c>
      <c r="M258" s="145">
        <f t="shared" si="69"/>
        <v>0</v>
      </c>
      <c r="N258" s="146"/>
    </row>
    <row r="259" spans="1:14" ht="12">
      <c r="A259" s="64">
        <v>34</v>
      </c>
      <c r="B259" s="64" t="s">
        <v>1265</v>
      </c>
      <c r="C259" s="64" t="s">
        <v>2085</v>
      </c>
      <c r="D259" s="70" t="s">
        <v>2598</v>
      </c>
      <c r="E259" s="63">
        <f aca="true" t="shared" si="70" ref="E259:E283">SUM(F259:J259)</f>
        <v>13</v>
      </c>
      <c r="F259" s="71">
        <v>13</v>
      </c>
      <c r="G259" s="71">
        <v>0</v>
      </c>
      <c r="H259" s="71"/>
      <c r="I259" s="71"/>
      <c r="J259" s="71">
        <v>0</v>
      </c>
      <c r="K259" s="71">
        <v>13</v>
      </c>
      <c r="L259" s="71"/>
      <c r="M259" s="71"/>
      <c r="N259" s="72" t="s">
        <v>2232</v>
      </c>
    </row>
    <row r="260" spans="1:14" ht="12">
      <c r="A260" s="64">
        <v>34</v>
      </c>
      <c r="B260" s="64" t="s">
        <v>1265</v>
      </c>
      <c r="C260" s="64" t="s">
        <v>2085</v>
      </c>
      <c r="D260" s="70" t="s">
        <v>2599</v>
      </c>
      <c r="E260" s="63">
        <f t="shared" si="70"/>
        <v>80</v>
      </c>
      <c r="F260" s="71">
        <v>40</v>
      </c>
      <c r="G260" s="71">
        <v>40</v>
      </c>
      <c r="H260" s="71"/>
      <c r="I260" s="71"/>
      <c r="J260" s="71">
        <v>0</v>
      </c>
      <c r="K260" s="71">
        <v>40</v>
      </c>
      <c r="L260" s="71"/>
      <c r="M260" s="71"/>
      <c r="N260" s="72" t="s">
        <v>2236</v>
      </c>
    </row>
    <row r="261" spans="1:14" ht="12">
      <c r="A261" s="64">
        <v>34</v>
      </c>
      <c r="B261" s="64" t="s">
        <v>1265</v>
      </c>
      <c r="C261" s="64" t="s">
        <v>2085</v>
      </c>
      <c r="D261" s="70" t="s">
        <v>2600</v>
      </c>
      <c r="E261" s="63">
        <f t="shared" si="70"/>
        <v>22</v>
      </c>
      <c r="F261" s="71">
        <v>10</v>
      </c>
      <c r="G261" s="71">
        <v>12</v>
      </c>
      <c r="H261" s="71"/>
      <c r="I261" s="71"/>
      <c r="J261" s="71">
        <v>0</v>
      </c>
      <c r="K261" s="71">
        <v>10</v>
      </c>
      <c r="L261" s="71"/>
      <c r="M261" s="71"/>
      <c r="N261" s="72" t="s">
        <v>2236</v>
      </c>
    </row>
    <row r="262" spans="1:14" ht="12">
      <c r="A262" s="64">
        <v>34</v>
      </c>
      <c r="B262" s="64" t="s">
        <v>1265</v>
      </c>
      <c r="C262" s="64" t="s">
        <v>2085</v>
      </c>
      <c r="D262" s="74" t="s">
        <v>2240</v>
      </c>
      <c r="E262" s="63">
        <f t="shared" si="70"/>
        <v>14</v>
      </c>
      <c r="F262" s="71"/>
      <c r="G262" s="71">
        <v>14</v>
      </c>
      <c r="H262" s="71"/>
      <c r="I262" s="71"/>
      <c r="J262" s="71">
        <v>0</v>
      </c>
      <c r="K262" s="71">
        <v>0</v>
      </c>
      <c r="L262" s="71"/>
      <c r="M262" s="71"/>
      <c r="N262" s="72"/>
    </row>
    <row r="263" spans="1:14" ht="12">
      <c r="A263" s="64">
        <v>34</v>
      </c>
      <c r="B263" s="64" t="s">
        <v>1265</v>
      </c>
      <c r="C263" s="64" t="s">
        <v>2085</v>
      </c>
      <c r="D263" s="74" t="s">
        <v>2241</v>
      </c>
      <c r="E263" s="63">
        <f t="shared" si="70"/>
        <v>268</v>
      </c>
      <c r="F263" s="71"/>
      <c r="G263" s="71">
        <v>268</v>
      </c>
      <c r="H263" s="71"/>
      <c r="I263" s="71"/>
      <c r="J263" s="71">
        <v>0</v>
      </c>
      <c r="K263" s="71">
        <v>0</v>
      </c>
      <c r="L263" s="71"/>
      <c r="M263" s="71"/>
      <c r="N263" s="72" t="s">
        <v>2242</v>
      </c>
    </row>
    <row r="264" spans="1:14" ht="12">
      <c r="A264" s="64">
        <v>34</v>
      </c>
      <c r="B264" s="64" t="s">
        <v>1265</v>
      </c>
      <c r="C264" s="64" t="s">
        <v>2085</v>
      </c>
      <c r="D264" s="74" t="s">
        <v>2243</v>
      </c>
      <c r="E264" s="63">
        <f t="shared" si="70"/>
        <v>105</v>
      </c>
      <c r="F264" s="71"/>
      <c r="G264" s="71">
        <v>105</v>
      </c>
      <c r="H264" s="71"/>
      <c r="I264" s="71"/>
      <c r="J264" s="71">
        <v>0</v>
      </c>
      <c r="K264" s="71">
        <v>0</v>
      </c>
      <c r="L264" s="71"/>
      <c r="M264" s="71"/>
      <c r="N264" s="72" t="s">
        <v>2242</v>
      </c>
    </row>
    <row r="265" spans="1:14" ht="12">
      <c r="A265" s="64">
        <v>34</v>
      </c>
      <c r="B265" s="64" t="s">
        <v>1265</v>
      </c>
      <c r="C265" s="64" t="s">
        <v>2085</v>
      </c>
      <c r="D265" s="74" t="s">
        <v>2244</v>
      </c>
      <c r="E265" s="63">
        <f t="shared" si="70"/>
        <v>29</v>
      </c>
      <c r="F265" s="71"/>
      <c r="G265" s="71">
        <v>29</v>
      </c>
      <c r="H265" s="71"/>
      <c r="I265" s="71"/>
      <c r="J265" s="71">
        <v>0</v>
      </c>
      <c r="K265" s="71">
        <v>0</v>
      </c>
      <c r="L265" s="71"/>
      <c r="M265" s="71"/>
      <c r="N265" s="72" t="s">
        <v>2245</v>
      </c>
    </row>
    <row r="266" spans="1:14" ht="24">
      <c r="A266" s="64">
        <v>34</v>
      </c>
      <c r="B266" s="64" t="s">
        <v>1265</v>
      </c>
      <c r="C266" s="64" t="s">
        <v>2085</v>
      </c>
      <c r="D266" s="70" t="s">
        <v>2246</v>
      </c>
      <c r="E266" s="63">
        <f t="shared" si="70"/>
        <v>50</v>
      </c>
      <c r="F266" s="71"/>
      <c r="G266" s="71">
        <v>50</v>
      </c>
      <c r="H266" s="71"/>
      <c r="I266" s="71"/>
      <c r="J266" s="71">
        <v>0</v>
      </c>
      <c r="K266" s="71">
        <v>0</v>
      </c>
      <c r="L266" s="71"/>
      <c r="M266" s="71"/>
      <c r="N266" s="72" t="s">
        <v>2247</v>
      </c>
    </row>
    <row r="267" spans="1:14" ht="12">
      <c r="A267" s="64">
        <v>34</v>
      </c>
      <c r="B267" s="64" t="s">
        <v>1265</v>
      </c>
      <c r="C267" s="64" t="s">
        <v>2085</v>
      </c>
      <c r="D267" s="70" t="s">
        <v>2248</v>
      </c>
      <c r="E267" s="63">
        <f t="shared" si="70"/>
        <v>16</v>
      </c>
      <c r="F267" s="71"/>
      <c r="G267" s="71">
        <v>16</v>
      </c>
      <c r="H267" s="71"/>
      <c r="I267" s="71"/>
      <c r="J267" s="71">
        <v>0</v>
      </c>
      <c r="K267" s="71">
        <v>0</v>
      </c>
      <c r="L267" s="71"/>
      <c r="M267" s="71"/>
      <c r="N267" s="72" t="s">
        <v>2249</v>
      </c>
    </row>
    <row r="268" spans="1:14" ht="12">
      <c r="A268" s="64">
        <v>34</v>
      </c>
      <c r="B268" s="68" t="s">
        <v>1265</v>
      </c>
      <c r="C268" s="64" t="s">
        <v>2085</v>
      </c>
      <c r="D268" s="79" t="s">
        <v>2250</v>
      </c>
      <c r="E268" s="63">
        <f t="shared" si="70"/>
        <v>90</v>
      </c>
      <c r="F268" s="76"/>
      <c r="G268" s="76">
        <v>90</v>
      </c>
      <c r="H268" s="78"/>
      <c r="I268" s="78"/>
      <c r="J268" s="78">
        <v>0</v>
      </c>
      <c r="K268" s="78">
        <v>0</v>
      </c>
      <c r="L268" s="78"/>
      <c r="M268" s="78"/>
      <c r="N268" s="80" t="s">
        <v>2251</v>
      </c>
    </row>
    <row r="269" spans="1:14" ht="12">
      <c r="A269" s="64">
        <v>34</v>
      </c>
      <c r="B269" s="68" t="s">
        <v>1265</v>
      </c>
      <c r="C269" s="64" t="s">
        <v>2085</v>
      </c>
      <c r="D269" s="79" t="s">
        <v>2252</v>
      </c>
      <c r="E269" s="63">
        <f t="shared" si="70"/>
        <v>50</v>
      </c>
      <c r="F269" s="76"/>
      <c r="G269" s="76">
        <v>50</v>
      </c>
      <c r="H269" s="78"/>
      <c r="I269" s="78"/>
      <c r="J269" s="78">
        <v>0</v>
      </c>
      <c r="K269" s="78">
        <v>0</v>
      </c>
      <c r="L269" s="78"/>
      <c r="M269" s="78"/>
      <c r="N269" s="80" t="s">
        <v>2253</v>
      </c>
    </row>
    <row r="270" spans="1:14" ht="12">
      <c r="A270" s="64">
        <v>34</v>
      </c>
      <c r="B270" s="68" t="s">
        <v>1265</v>
      </c>
      <c r="C270" s="64" t="s">
        <v>2085</v>
      </c>
      <c r="D270" s="79" t="s">
        <v>2254</v>
      </c>
      <c r="E270" s="63">
        <f t="shared" si="70"/>
        <v>3</v>
      </c>
      <c r="F270" s="76"/>
      <c r="G270" s="76">
        <v>3</v>
      </c>
      <c r="H270" s="78"/>
      <c r="I270" s="78"/>
      <c r="J270" s="78">
        <v>0</v>
      </c>
      <c r="K270" s="78">
        <v>0</v>
      </c>
      <c r="L270" s="78"/>
      <c r="M270" s="78"/>
      <c r="N270" s="80" t="s">
        <v>2255</v>
      </c>
    </row>
    <row r="271" spans="1:14" ht="12">
      <c r="A271" s="64">
        <v>34</v>
      </c>
      <c r="B271" s="68" t="s">
        <v>1265</v>
      </c>
      <c r="C271" s="64" t="s">
        <v>2085</v>
      </c>
      <c r="D271" s="79" t="s">
        <v>2256</v>
      </c>
      <c r="E271" s="63">
        <f t="shared" si="70"/>
        <v>6</v>
      </c>
      <c r="F271" s="76"/>
      <c r="G271" s="76">
        <v>6</v>
      </c>
      <c r="H271" s="78"/>
      <c r="I271" s="78"/>
      <c r="J271" s="78">
        <v>0</v>
      </c>
      <c r="K271" s="78">
        <v>0</v>
      </c>
      <c r="L271" s="78"/>
      <c r="M271" s="78"/>
      <c r="N271" s="80" t="s">
        <v>2257</v>
      </c>
    </row>
    <row r="272" spans="1:14" ht="12">
      <c r="A272" s="64">
        <v>34</v>
      </c>
      <c r="B272" s="68" t="s">
        <v>1265</v>
      </c>
      <c r="C272" s="64" t="s">
        <v>2085</v>
      </c>
      <c r="D272" s="79" t="s">
        <v>2258</v>
      </c>
      <c r="E272" s="63">
        <f t="shared" si="70"/>
        <v>2</v>
      </c>
      <c r="F272" s="76"/>
      <c r="G272" s="76">
        <v>2</v>
      </c>
      <c r="H272" s="78"/>
      <c r="I272" s="78"/>
      <c r="J272" s="78">
        <v>0</v>
      </c>
      <c r="K272" s="78">
        <v>0</v>
      </c>
      <c r="L272" s="78"/>
      <c r="M272" s="78"/>
      <c r="N272" s="80" t="s">
        <v>2259</v>
      </c>
    </row>
    <row r="273" spans="1:14" ht="12">
      <c r="A273" s="64">
        <v>34</v>
      </c>
      <c r="B273" s="68" t="s">
        <v>1265</v>
      </c>
      <c r="C273" s="64" t="s">
        <v>2085</v>
      </c>
      <c r="D273" s="79" t="s">
        <v>2260</v>
      </c>
      <c r="E273" s="63">
        <f t="shared" si="70"/>
        <v>35</v>
      </c>
      <c r="F273" s="76"/>
      <c r="G273" s="76">
        <v>35</v>
      </c>
      <c r="H273" s="78"/>
      <c r="I273" s="78"/>
      <c r="J273" s="78">
        <v>0</v>
      </c>
      <c r="K273" s="78">
        <v>0</v>
      </c>
      <c r="L273" s="78"/>
      <c r="M273" s="78"/>
      <c r="N273" s="80" t="s">
        <v>2261</v>
      </c>
    </row>
    <row r="274" spans="1:14" ht="12">
      <c r="A274" s="64">
        <v>34</v>
      </c>
      <c r="B274" s="68" t="s">
        <v>1265</v>
      </c>
      <c r="C274" s="64" t="s">
        <v>2085</v>
      </c>
      <c r="D274" s="79" t="s">
        <v>2262</v>
      </c>
      <c r="E274" s="63">
        <f t="shared" si="70"/>
        <v>10</v>
      </c>
      <c r="F274" s="76"/>
      <c r="G274" s="76">
        <v>10</v>
      </c>
      <c r="H274" s="78"/>
      <c r="I274" s="78"/>
      <c r="J274" s="78">
        <v>0</v>
      </c>
      <c r="K274" s="78">
        <v>0</v>
      </c>
      <c r="L274" s="78"/>
      <c r="M274" s="78"/>
      <c r="N274" s="80" t="s">
        <v>2263</v>
      </c>
    </row>
    <row r="275" spans="1:14" ht="12">
      <c r="A275" s="64">
        <v>34</v>
      </c>
      <c r="B275" s="68" t="s">
        <v>1265</v>
      </c>
      <c r="C275" s="64" t="s">
        <v>2085</v>
      </c>
      <c r="D275" s="79" t="s">
        <v>2264</v>
      </c>
      <c r="E275" s="63">
        <f t="shared" si="70"/>
        <v>12</v>
      </c>
      <c r="F275" s="76"/>
      <c r="G275" s="76">
        <v>12</v>
      </c>
      <c r="H275" s="78"/>
      <c r="I275" s="78"/>
      <c r="J275" s="78">
        <v>0</v>
      </c>
      <c r="K275" s="78">
        <v>0</v>
      </c>
      <c r="L275" s="78"/>
      <c r="M275" s="78"/>
      <c r="N275" s="80" t="s">
        <v>2265</v>
      </c>
    </row>
    <row r="276" spans="1:14" ht="12">
      <c r="A276" s="64">
        <v>34</v>
      </c>
      <c r="B276" s="68" t="s">
        <v>1265</v>
      </c>
      <c r="C276" s="64" t="s">
        <v>2085</v>
      </c>
      <c r="D276" s="79" t="s">
        <v>2266</v>
      </c>
      <c r="E276" s="63">
        <f t="shared" si="70"/>
        <v>8</v>
      </c>
      <c r="F276" s="76"/>
      <c r="G276" s="76">
        <v>8</v>
      </c>
      <c r="H276" s="78"/>
      <c r="I276" s="78"/>
      <c r="J276" s="78">
        <v>0</v>
      </c>
      <c r="K276" s="78">
        <v>0</v>
      </c>
      <c r="L276" s="78"/>
      <c r="M276" s="78"/>
      <c r="N276" s="80" t="s">
        <v>2267</v>
      </c>
    </row>
    <row r="277" spans="1:14" ht="12">
      <c r="A277" s="64">
        <v>34</v>
      </c>
      <c r="B277" s="68" t="s">
        <v>1265</v>
      </c>
      <c r="C277" s="64" t="s">
        <v>2085</v>
      </c>
      <c r="D277" s="79" t="s">
        <v>2268</v>
      </c>
      <c r="E277" s="63">
        <f t="shared" si="70"/>
        <v>9</v>
      </c>
      <c r="F277" s="76"/>
      <c r="G277" s="76">
        <v>9</v>
      </c>
      <c r="H277" s="78"/>
      <c r="I277" s="78"/>
      <c r="J277" s="78">
        <v>0</v>
      </c>
      <c r="K277" s="78">
        <v>0</v>
      </c>
      <c r="L277" s="78"/>
      <c r="M277" s="78"/>
      <c r="N277" s="80" t="s">
        <v>2269</v>
      </c>
    </row>
    <row r="278" spans="1:14" ht="12">
      <c r="A278" s="64">
        <v>34</v>
      </c>
      <c r="B278" s="68" t="s">
        <v>1265</v>
      </c>
      <c r="C278" s="64" t="s">
        <v>2085</v>
      </c>
      <c r="D278" s="79" t="s">
        <v>2270</v>
      </c>
      <c r="E278" s="63">
        <f t="shared" si="70"/>
        <v>4</v>
      </c>
      <c r="F278" s="76"/>
      <c r="G278" s="76">
        <v>4</v>
      </c>
      <c r="H278" s="78"/>
      <c r="I278" s="78"/>
      <c r="J278" s="78">
        <v>0</v>
      </c>
      <c r="K278" s="78">
        <v>0</v>
      </c>
      <c r="L278" s="78"/>
      <c r="M278" s="78"/>
      <c r="N278" s="80" t="s">
        <v>2271</v>
      </c>
    </row>
    <row r="279" spans="1:14" ht="12">
      <c r="A279" s="64">
        <v>34</v>
      </c>
      <c r="B279" s="68" t="s">
        <v>1265</v>
      </c>
      <c r="C279" s="64" t="s">
        <v>2085</v>
      </c>
      <c r="D279" s="79" t="s">
        <v>2272</v>
      </c>
      <c r="E279" s="63">
        <f t="shared" si="70"/>
        <v>18</v>
      </c>
      <c r="F279" s="76"/>
      <c r="G279" s="76">
        <v>18</v>
      </c>
      <c r="H279" s="78"/>
      <c r="I279" s="78"/>
      <c r="J279" s="78">
        <v>0</v>
      </c>
      <c r="K279" s="78">
        <v>0</v>
      </c>
      <c r="L279" s="78"/>
      <c r="M279" s="78"/>
      <c r="N279" s="80" t="s">
        <v>2273</v>
      </c>
    </row>
    <row r="280" spans="1:14" ht="12">
      <c r="A280" s="64">
        <v>34</v>
      </c>
      <c r="B280" s="68" t="s">
        <v>1265</v>
      </c>
      <c r="C280" s="64" t="s">
        <v>2085</v>
      </c>
      <c r="D280" s="79" t="s">
        <v>2274</v>
      </c>
      <c r="E280" s="63">
        <f t="shared" si="70"/>
        <v>15</v>
      </c>
      <c r="F280" s="76"/>
      <c r="G280" s="76">
        <v>15</v>
      </c>
      <c r="H280" s="78"/>
      <c r="I280" s="78"/>
      <c r="J280" s="78">
        <v>0</v>
      </c>
      <c r="K280" s="78">
        <v>0</v>
      </c>
      <c r="L280" s="78"/>
      <c r="M280" s="78"/>
      <c r="N280" s="80" t="s">
        <v>2275</v>
      </c>
    </row>
    <row r="281" spans="1:14" ht="12">
      <c r="A281" s="64">
        <v>34</v>
      </c>
      <c r="B281" s="68" t="s">
        <v>1265</v>
      </c>
      <c r="C281" s="64" t="s">
        <v>2085</v>
      </c>
      <c r="D281" s="79" t="s">
        <v>2276</v>
      </c>
      <c r="E281" s="63">
        <f t="shared" si="70"/>
        <v>10</v>
      </c>
      <c r="F281" s="76"/>
      <c r="G281" s="76">
        <v>10</v>
      </c>
      <c r="H281" s="78"/>
      <c r="I281" s="78"/>
      <c r="J281" s="78">
        <v>0</v>
      </c>
      <c r="K281" s="78">
        <v>0</v>
      </c>
      <c r="L281" s="78"/>
      <c r="M281" s="78"/>
      <c r="N281" s="80" t="s">
        <v>2277</v>
      </c>
    </row>
    <row r="282" spans="1:14" ht="12">
      <c r="A282" s="64">
        <v>34</v>
      </c>
      <c r="B282" s="68" t="s">
        <v>1265</v>
      </c>
      <c r="C282" s="64" t="s">
        <v>2085</v>
      </c>
      <c r="D282" s="79" t="s">
        <v>2278</v>
      </c>
      <c r="E282" s="63">
        <f t="shared" si="70"/>
        <v>30</v>
      </c>
      <c r="F282" s="76"/>
      <c r="G282" s="76">
        <v>30</v>
      </c>
      <c r="H282" s="78"/>
      <c r="I282" s="78"/>
      <c r="J282" s="78">
        <v>0</v>
      </c>
      <c r="K282" s="78">
        <v>0</v>
      </c>
      <c r="L282" s="78"/>
      <c r="M282" s="78"/>
      <c r="N282" s="80" t="s">
        <v>2279</v>
      </c>
    </row>
    <row r="283" spans="1:14" ht="12">
      <c r="A283" s="64">
        <v>34</v>
      </c>
      <c r="B283" s="68" t="s">
        <v>1265</v>
      </c>
      <c r="C283" s="64" t="s">
        <v>2085</v>
      </c>
      <c r="D283" s="87" t="s">
        <v>2280</v>
      </c>
      <c r="E283" s="63">
        <f t="shared" si="70"/>
        <v>30</v>
      </c>
      <c r="F283" s="76"/>
      <c r="G283" s="78">
        <v>30</v>
      </c>
      <c r="H283" s="78"/>
      <c r="I283" s="78"/>
      <c r="J283" s="78">
        <v>0</v>
      </c>
      <c r="K283" s="78">
        <v>0</v>
      </c>
      <c r="L283" s="78"/>
      <c r="M283" s="78"/>
      <c r="N283" s="80" t="s">
        <v>2281</v>
      </c>
    </row>
    <row r="284" spans="1:14" s="154" customFormat="1" ht="12">
      <c r="A284" s="137"/>
      <c r="B284" s="136" t="s">
        <v>2601</v>
      </c>
      <c r="C284" s="137"/>
      <c r="D284" s="166"/>
      <c r="E284" s="139">
        <f>SUM(E285:E290)</f>
        <v>2454</v>
      </c>
      <c r="F284" s="139">
        <f aca="true" t="shared" si="71" ref="F284:M284">SUM(F285:F290)</f>
        <v>654</v>
      </c>
      <c r="G284" s="139">
        <f t="shared" si="71"/>
        <v>1800</v>
      </c>
      <c r="H284" s="139">
        <f t="shared" si="71"/>
        <v>0</v>
      </c>
      <c r="I284" s="139">
        <f>SUM(I285:I290)</f>
        <v>0</v>
      </c>
      <c r="J284" s="139">
        <f t="shared" si="71"/>
        <v>0</v>
      </c>
      <c r="K284" s="139">
        <f t="shared" si="71"/>
        <v>0</v>
      </c>
      <c r="L284" s="139">
        <f t="shared" si="71"/>
        <v>0</v>
      </c>
      <c r="M284" s="139">
        <f t="shared" si="71"/>
        <v>0</v>
      </c>
      <c r="N284" s="162"/>
    </row>
    <row r="285" spans="1:14" ht="12">
      <c r="A285" s="64">
        <v>35</v>
      </c>
      <c r="B285" s="64" t="s">
        <v>1266</v>
      </c>
      <c r="C285" s="64" t="s">
        <v>2086</v>
      </c>
      <c r="D285" s="70" t="s">
        <v>2087</v>
      </c>
      <c r="E285" s="63">
        <f>SUM(F285:J285)</f>
        <v>497</v>
      </c>
      <c r="F285" s="63">
        <v>497</v>
      </c>
      <c r="G285" s="78"/>
      <c r="H285" s="78"/>
      <c r="I285" s="78"/>
      <c r="J285" s="78"/>
      <c r="K285" s="78"/>
      <c r="L285" s="78"/>
      <c r="M285" s="78"/>
      <c r="N285" s="80"/>
    </row>
    <row r="286" spans="1:14" ht="12">
      <c r="A286" s="64">
        <v>35</v>
      </c>
      <c r="B286" s="64" t="s">
        <v>1266</v>
      </c>
      <c r="C286" s="64" t="s">
        <v>2086</v>
      </c>
      <c r="D286" s="70" t="s">
        <v>2088</v>
      </c>
      <c r="E286" s="63">
        <f>SUM(F286:J286)</f>
        <v>122</v>
      </c>
      <c r="F286" s="63">
        <v>122</v>
      </c>
      <c r="G286" s="78"/>
      <c r="H286" s="78"/>
      <c r="I286" s="78"/>
      <c r="J286" s="78"/>
      <c r="K286" s="78"/>
      <c r="L286" s="78"/>
      <c r="M286" s="78"/>
      <c r="N286" s="80"/>
    </row>
    <row r="287" spans="1:14" ht="12">
      <c r="A287" s="64">
        <v>35</v>
      </c>
      <c r="B287" s="64" t="s">
        <v>1266</v>
      </c>
      <c r="C287" s="64" t="s">
        <v>2086</v>
      </c>
      <c r="D287" s="70" t="s">
        <v>2146</v>
      </c>
      <c r="E287" s="63">
        <f>SUM(F287:J287)</f>
        <v>10</v>
      </c>
      <c r="F287" s="71">
        <v>10</v>
      </c>
      <c r="G287" s="71">
        <v>0</v>
      </c>
      <c r="H287" s="71"/>
      <c r="I287" s="71"/>
      <c r="J287" s="71">
        <v>0</v>
      </c>
      <c r="K287" s="71">
        <v>0</v>
      </c>
      <c r="L287" s="71"/>
      <c r="M287" s="71"/>
      <c r="N287" s="72"/>
    </row>
    <row r="288" spans="1:14" ht="12">
      <c r="A288" s="64">
        <v>35</v>
      </c>
      <c r="B288" s="64" t="s">
        <v>1266</v>
      </c>
      <c r="C288" s="64" t="s">
        <v>2086</v>
      </c>
      <c r="D288" s="70" t="s">
        <v>2147</v>
      </c>
      <c r="E288" s="63">
        <f>SUM(F288:J288)</f>
        <v>25</v>
      </c>
      <c r="F288" s="71">
        <v>25</v>
      </c>
      <c r="G288" s="71">
        <v>0</v>
      </c>
      <c r="H288" s="71"/>
      <c r="I288" s="71"/>
      <c r="J288" s="71">
        <v>0</v>
      </c>
      <c r="K288" s="71">
        <v>0</v>
      </c>
      <c r="L288" s="71"/>
      <c r="M288" s="71"/>
      <c r="N288" s="72"/>
    </row>
    <row r="289" spans="1:14" ht="12">
      <c r="A289" s="64">
        <v>35</v>
      </c>
      <c r="B289" s="64" t="s">
        <v>1266</v>
      </c>
      <c r="C289" s="64" t="s">
        <v>2086</v>
      </c>
      <c r="D289" s="70" t="s">
        <v>2282</v>
      </c>
      <c r="E289" s="63">
        <f>SUM(F289:J289)</f>
        <v>360</v>
      </c>
      <c r="F289" s="71">
        <v>0</v>
      </c>
      <c r="G289" s="71">
        <v>360</v>
      </c>
      <c r="H289" s="71"/>
      <c r="I289" s="71"/>
      <c r="J289" s="71">
        <v>0</v>
      </c>
      <c r="K289" s="71">
        <v>0</v>
      </c>
      <c r="L289" s="71"/>
      <c r="M289" s="71"/>
      <c r="N289" s="72"/>
    </row>
    <row r="290" spans="1:14" s="153" customFormat="1" ht="12">
      <c r="A290" s="143">
        <v>35</v>
      </c>
      <c r="B290" s="143" t="s">
        <v>1266</v>
      </c>
      <c r="C290" s="143" t="s">
        <v>2550</v>
      </c>
      <c r="D290" s="144"/>
      <c r="E290" s="145">
        <f>SUM(E291:E308)</f>
        <v>1440</v>
      </c>
      <c r="F290" s="145">
        <f aca="true" t="shared" si="72" ref="F290:M290">SUM(F291:F308)</f>
        <v>0</v>
      </c>
      <c r="G290" s="145">
        <f t="shared" si="72"/>
        <v>1440</v>
      </c>
      <c r="H290" s="145">
        <f t="shared" si="72"/>
        <v>0</v>
      </c>
      <c r="I290" s="145">
        <f>SUM(I291:I308)</f>
        <v>0</v>
      </c>
      <c r="J290" s="145">
        <f t="shared" si="72"/>
        <v>0</v>
      </c>
      <c r="K290" s="145">
        <f t="shared" si="72"/>
        <v>0</v>
      </c>
      <c r="L290" s="145">
        <f t="shared" si="72"/>
        <v>0</v>
      </c>
      <c r="M290" s="145">
        <f t="shared" si="72"/>
        <v>0</v>
      </c>
      <c r="N290" s="146"/>
    </row>
    <row r="291" spans="1:14" ht="12">
      <c r="A291" s="64">
        <v>35</v>
      </c>
      <c r="B291" s="64" t="s">
        <v>1266</v>
      </c>
      <c r="C291" s="64" t="s">
        <v>2085</v>
      </c>
      <c r="D291" s="70" t="s">
        <v>2283</v>
      </c>
      <c r="E291" s="63">
        <f aca="true" t="shared" si="73" ref="E291:E308">SUM(F291:J291)</f>
        <v>230</v>
      </c>
      <c r="F291" s="71">
        <v>0</v>
      </c>
      <c r="G291" s="71">
        <v>230</v>
      </c>
      <c r="H291" s="71"/>
      <c r="I291" s="71"/>
      <c r="J291" s="71">
        <v>0</v>
      </c>
      <c r="K291" s="71">
        <v>0</v>
      </c>
      <c r="L291" s="71"/>
      <c r="M291" s="71"/>
      <c r="N291" s="72"/>
    </row>
    <row r="292" spans="1:14" ht="12">
      <c r="A292" s="64">
        <v>35</v>
      </c>
      <c r="B292" s="64" t="s">
        <v>1266</v>
      </c>
      <c r="C292" s="64" t="s">
        <v>2085</v>
      </c>
      <c r="D292" s="70" t="s">
        <v>2284</v>
      </c>
      <c r="E292" s="63">
        <f t="shared" si="73"/>
        <v>65</v>
      </c>
      <c r="F292" s="71">
        <v>0</v>
      </c>
      <c r="G292" s="71">
        <v>65</v>
      </c>
      <c r="H292" s="71"/>
      <c r="I292" s="71"/>
      <c r="J292" s="71">
        <v>0</v>
      </c>
      <c r="K292" s="71">
        <v>0</v>
      </c>
      <c r="L292" s="71"/>
      <c r="M292" s="71"/>
      <c r="N292" s="72"/>
    </row>
    <row r="293" spans="1:14" ht="12">
      <c r="A293" s="64">
        <v>35</v>
      </c>
      <c r="B293" s="64" t="s">
        <v>1266</v>
      </c>
      <c r="C293" s="64" t="s">
        <v>2085</v>
      </c>
      <c r="D293" s="70" t="s">
        <v>2285</v>
      </c>
      <c r="E293" s="63">
        <f t="shared" si="73"/>
        <v>2</v>
      </c>
      <c r="F293" s="71">
        <v>0</v>
      </c>
      <c r="G293" s="71">
        <v>2</v>
      </c>
      <c r="H293" s="71"/>
      <c r="I293" s="71"/>
      <c r="J293" s="71">
        <v>0</v>
      </c>
      <c r="K293" s="71">
        <v>0</v>
      </c>
      <c r="L293" s="71"/>
      <c r="M293" s="71"/>
      <c r="N293" s="72"/>
    </row>
    <row r="294" spans="1:14" ht="12">
      <c r="A294" s="64">
        <v>35</v>
      </c>
      <c r="B294" s="64" t="s">
        <v>1266</v>
      </c>
      <c r="C294" s="64" t="s">
        <v>2085</v>
      </c>
      <c r="D294" s="70" t="s">
        <v>2286</v>
      </c>
      <c r="E294" s="63">
        <f t="shared" si="73"/>
        <v>8</v>
      </c>
      <c r="F294" s="71">
        <v>0</v>
      </c>
      <c r="G294" s="71">
        <v>8</v>
      </c>
      <c r="H294" s="71"/>
      <c r="I294" s="71"/>
      <c r="J294" s="71">
        <v>0</v>
      </c>
      <c r="K294" s="71">
        <v>0</v>
      </c>
      <c r="L294" s="71"/>
      <c r="M294" s="71"/>
      <c r="N294" s="72"/>
    </row>
    <row r="295" spans="1:14" ht="12">
      <c r="A295" s="64">
        <v>35</v>
      </c>
      <c r="B295" s="64" t="s">
        <v>1266</v>
      </c>
      <c r="C295" s="64" t="s">
        <v>2085</v>
      </c>
      <c r="D295" s="70" t="s">
        <v>2287</v>
      </c>
      <c r="E295" s="63">
        <f t="shared" si="73"/>
        <v>68</v>
      </c>
      <c r="F295" s="71">
        <v>0</v>
      </c>
      <c r="G295" s="71">
        <v>68</v>
      </c>
      <c r="H295" s="71"/>
      <c r="I295" s="71"/>
      <c r="J295" s="71">
        <v>0</v>
      </c>
      <c r="K295" s="71">
        <v>0</v>
      </c>
      <c r="L295" s="71"/>
      <c r="M295" s="71"/>
      <c r="N295" s="72"/>
    </row>
    <row r="296" spans="1:14" ht="12">
      <c r="A296" s="64">
        <v>35</v>
      </c>
      <c r="B296" s="64" t="s">
        <v>1266</v>
      </c>
      <c r="C296" s="64" t="s">
        <v>2085</v>
      </c>
      <c r="D296" s="70" t="s">
        <v>2288</v>
      </c>
      <c r="E296" s="63">
        <f t="shared" si="73"/>
        <v>2</v>
      </c>
      <c r="F296" s="71">
        <v>0</v>
      </c>
      <c r="G296" s="71">
        <v>2</v>
      </c>
      <c r="H296" s="71"/>
      <c r="I296" s="71"/>
      <c r="J296" s="71">
        <v>0</v>
      </c>
      <c r="K296" s="71">
        <v>0</v>
      </c>
      <c r="L296" s="71"/>
      <c r="M296" s="71"/>
      <c r="N296" s="72"/>
    </row>
    <row r="297" spans="1:14" ht="12">
      <c r="A297" s="64">
        <v>35</v>
      </c>
      <c r="B297" s="64" t="s">
        <v>1266</v>
      </c>
      <c r="C297" s="64" t="s">
        <v>2085</v>
      </c>
      <c r="D297" s="70" t="s">
        <v>2289</v>
      </c>
      <c r="E297" s="63">
        <f t="shared" si="73"/>
        <v>34</v>
      </c>
      <c r="F297" s="71">
        <v>0</v>
      </c>
      <c r="G297" s="71">
        <v>34</v>
      </c>
      <c r="H297" s="71"/>
      <c r="I297" s="71"/>
      <c r="J297" s="71">
        <v>0</v>
      </c>
      <c r="K297" s="71">
        <v>0</v>
      </c>
      <c r="L297" s="71"/>
      <c r="M297" s="71"/>
      <c r="N297" s="72"/>
    </row>
    <row r="298" spans="1:14" ht="12">
      <c r="A298" s="64">
        <v>35</v>
      </c>
      <c r="B298" s="64" t="s">
        <v>1266</v>
      </c>
      <c r="C298" s="64" t="s">
        <v>2085</v>
      </c>
      <c r="D298" s="70" t="s">
        <v>2290</v>
      </c>
      <c r="E298" s="63">
        <f t="shared" si="73"/>
        <v>32</v>
      </c>
      <c r="F298" s="71">
        <v>0</v>
      </c>
      <c r="G298" s="71">
        <v>32</v>
      </c>
      <c r="H298" s="71"/>
      <c r="I298" s="71"/>
      <c r="J298" s="71">
        <v>0</v>
      </c>
      <c r="K298" s="71">
        <v>0</v>
      </c>
      <c r="L298" s="71"/>
      <c r="M298" s="71"/>
      <c r="N298" s="72"/>
    </row>
    <row r="299" spans="1:14" ht="12">
      <c r="A299" s="64">
        <v>35</v>
      </c>
      <c r="B299" s="64" t="s">
        <v>1266</v>
      </c>
      <c r="C299" s="64" t="s">
        <v>2085</v>
      </c>
      <c r="D299" s="70" t="s">
        <v>2291</v>
      </c>
      <c r="E299" s="63">
        <f t="shared" si="73"/>
        <v>139</v>
      </c>
      <c r="F299" s="71">
        <v>0</v>
      </c>
      <c r="G299" s="71">
        <v>139</v>
      </c>
      <c r="H299" s="71"/>
      <c r="I299" s="71"/>
      <c r="J299" s="71">
        <v>0</v>
      </c>
      <c r="K299" s="71">
        <v>0</v>
      </c>
      <c r="L299" s="71"/>
      <c r="M299" s="71"/>
      <c r="N299" s="72"/>
    </row>
    <row r="300" spans="1:14" ht="24">
      <c r="A300" s="64">
        <v>35</v>
      </c>
      <c r="B300" s="68" t="s">
        <v>1266</v>
      </c>
      <c r="C300" s="64" t="s">
        <v>2085</v>
      </c>
      <c r="D300" s="70" t="s">
        <v>2292</v>
      </c>
      <c r="E300" s="63">
        <f t="shared" si="73"/>
        <v>100</v>
      </c>
      <c r="F300" s="78">
        <v>0</v>
      </c>
      <c r="G300" s="71">
        <v>100</v>
      </c>
      <c r="H300" s="78"/>
      <c r="I300" s="78"/>
      <c r="J300" s="78">
        <v>0</v>
      </c>
      <c r="K300" s="78">
        <v>0</v>
      </c>
      <c r="L300" s="78"/>
      <c r="M300" s="78"/>
      <c r="N300" s="77"/>
    </row>
    <row r="301" spans="1:14" ht="24">
      <c r="A301" s="64">
        <v>35</v>
      </c>
      <c r="B301" s="68" t="s">
        <v>1266</v>
      </c>
      <c r="C301" s="64" t="s">
        <v>2085</v>
      </c>
      <c r="D301" s="70" t="s">
        <v>2293</v>
      </c>
      <c r="E301" s="63">
        <f t="shared" si="73"/>
        <v>100</v>
      </c>
      <c r="F301" s="78">
        <v>0</v>
      </c>
      <c r="G301" s="71">
        <v>100</v>
      </c>
      <c r="H301" s="78"/>
      <c r="I301" s="78"/>
      <c r="J301" s="78">
        <v>0</v>
      </c>
      <c r="K301" s="78">
        <v>0</v>
      </c>
      <c r="L301" s="78"/>
      <c r="M301" s="78"/>
      <c r="N301" s="77"/>
    </row>
    <row r="302" spans="1:14" ht="24">
      <c r="A302" s="64">
        <v>35</v>
      </c>
      <c r="B302" s="68" t="s">
        <v>1266</v>
      </c>
      <c r="C302" s="64" t="s">
        <v>2085</v>
      </c>
      <c r="D302" s="70" t="s">
        <v>2294</v>
      </c>
      <c r="E302" s="63">
        <f t="shared" si="73"/>
        <v>100</v>
      </c>
      <c r="F302" s="78">
        <v>0</v>
      </c>
      <c r="G302" s="71">
        <v>100</v>
      </c>
      <c r="H302" s="78"/>
      <c r="I302" s="78"/>
      <c r="J302" s="78">
        <v>0</v>
      </c>
      <c r="K302" s="78">
        <v>0</v>
      </c>
      <c r="L302" s="78"/>
      <c r="M302" s="78"/>
      <c r="N302" s="77"/>
    </row>
    <row r="303" spans="1:14" ht="12">
      <c r="A303" s="64">
        <v>35</v>
      </c>
      <c r="B303" s="68" t="s">
        <v>1266</v>
      </c>
      <c r="C303" s="64" t="s">
        <v>2085</v>
      </c>
      <c r="D303" s="70" t="s">
        <v>2295</v>
      </c>
      <c r="E303" s="63">
        <f t="shared" si="73"/>
        <v>100</v>
      </c>
      <c r="F303" s="78">
        <v>0</v>
      </c>
      <c r="G303" s="71">
        <v>100</v>
      </c>
      <c r="H303" s="78"/>
      <c r="I303" s="78"/>
      <c r="J303" s="78">
        <v>0</v>
      </c>
      <c r="K303" s="78">
        <v>0</v>
      </c>
      <c r="L303" s="78"/>
      <c r="M303" s="78"/>
      <c r="N303" s="77"/>
    </row>
    <row r="304" spans="1:14" ht="24">
      <c r="A304" s="64">
        <v>35</v>
      </c>
      <c r="B304" s="68" t="s">
        <v>1266</v>
      </c>
      <c r="C304" s="64" t="s">
        <v>2085</v>
      </c>
      <c r="D304" s="70" t="s">
        <v>2296</v>
      </c>
      <c r="E304" s="63">
        <f t="shared" si="73"/>
        <v>60</v>
      </c>
      <c r="F304" s="78">
        <v>0</v>
      </c>
      <c r="G304" s="76">
        <v>60</v>
      </c>
      <c r="H304" s="78"/>
      <c r="I304" s="78"/>
      <c r="J304" s="78">
        <v>0</v>
      </c>
      <c r="K304" s="78">
        <v>0</v>
      </c>
      <c r="L304" s="78"/>
      <c r="M304" s="78"/>
      <c r="N304" s="77"/>
    </row>
    <row r="305" spans="1:14" ht="12">
      <c r="A305" s="64">
        <v>35</v>
      </c>
      <c r="B305" s="68" t="s">
        <v>1266</v>
      </c>
      <c r="C305" s="64" t="s">
        <v>2085</v>
      </c>
      <c r="D305" s="70" t="s">
        <v>2297</v>
      </c>
      <c r="E305" s="63">
        <f t="shared" si="73"/>
        <v>20</v>
      </c>
      <c r="F305" s="78">
        <v>0</v>
      </c>
      <c r="G305" s="76">
        <v>20</v>
      </c>
      <c r="H305" s="78"/>
      <c r="I305" s="78"/>
      <c r="J305" s="78">
        <v>0</v>
      </c>
      <c r="K305" s="78">
        <v>0</v>
      </c>
      <c r="L305" s="78"/>
      <c r="M305" s="78"/>
      <c r="N305" s="77"/>
    </row>
    <row r="306" spans="1:14" ht="12">
      <c r="A306" s="64">
        <v>35</v>
      </c>
      <c r="B306" s="68" t="s">
        <v>1266</v>
      </c>
      <c r="C306" s="64" t="s">
        <v>2085</v>
      </c>
      <c r="D306" s="70" t="s">
        <v>2298</v>
      </c>
      <c r="E306" s="63">
        <f t="shared" si="73"/>
        <v>100</v>
      </c>
      <c r="F306" s="78">
        <v>0</v>
      </c>
      <c r="G306" s="76">
        <v>100</v>
      </c>
      <c r="H306" s="78"/>
      <c r="I306" s="78"/>
      <c r="J306" s="78">
        <v>0</v>
      </c>
      <c r="K306" s="78">
        <v>0</v>
      </c>
      <c r="L306" s="78"/>
      <c r="M306" s="78"/>
      <c r="N306" s="77"/>
    </row>
    <row r="307" spans="1:14" ht="12">
      <c r="A307" s="64">
        <v>35</v>
      </c>
      <c r="B307" s="68" t="s">
        <v>1266</v>
      </c>
      <c r="C307" s="64" t="s">
        <v>2085</v>
      </c>
      <c r="D307" s="70" t="s">
        <v>2299</v>
      </c>
      <c r="E307" s="63">
        <f t="shared" si="73"/>
        <v>220</v>
      </c>
      <c r="F307" s="78">
        <v>0</v>
      </c>
      <c r="G307" s="76">
        <v>220</v>
      </c>
      <c r="H307" s="78"/>
      <c r="I307" s="78"/>
      <c r="J307" s="78">
        <v>0</v>
      </c>
      <c r="K307" s="78">
        <v>0</v>
      </c>
      <c r="L307" s="78"/>
      <c r="M307" s="78"/>
      <c r="N307" s="77"/>
    </row>
    <row r="308" spans="1:14" ht="12">
      <c r="A308" s="64">
        <v>35</v>
      </c>
      <c r="B308" s="68" t="s">
        <v>1266</v>
      </c>
      <c r="C308" s="64" t="s">
        <v>2085</v>
      </c>
      <c r="D308" s="70" t="s">
        <v>2300</v>
      </c>
      <c r="E308" s="63">
        <f t="shared" si="73"/>
        <v>60</v>
      </c>
      <c r="F308" s="78">
        <v>0</v>
      </c>
      <c r="G308" s="76">
        <v>60</v>
      </c>
      <c r="H308" s="78"/>
      <c r="I308" s="78"/>
      <c r="J308" s="78">
        <v>0</v>
      </c>
      <c r="K308" s="78">
        <v>0</v>
      </c>
      <c r="L308" s="78"/>
      <c r="M308" s="78"/>
      <c r="N308" s="77"/>
    </row>
    <row r="309" spans="1:14" s="154" customFormat="1" ht="12">
      <c r="A309" s="137"/>
      <c r="B309" s="136" t="s">
        <v>2602</v>
      </c>
      <c r="C309" s="137"/>
      <c r="D309" s="138"/>
      <c r="E309" s="139">
        <f>SUM(E310:E312)</f>
        <v>95</v>
      </c>
      <c r="F309" s="139">
        <f aca="true" t="shared" si="74" ref="F309:K309">SUM(F310:F312)</f>
        <v>95</v>
      </c>
      <c r="G309" s="139">
        <f t="shared" si="74"/>
        <v>0</v>
      </c>
      <c r="H309" s="139">
        <f t="shared" si="74"/>
        <v>0</v>
      </c>
      <c r="I309" s="139">
        <f>SUM(I310:I312)</f>
        <v>0</v>
      </c>
      <c r="J309" s="139">
        <f t="shared" si="74"/>
        <v>0</v>
      </c>
      <c r="K309" s="139">
        <f t="shared" si="74"/>
        <v>20</v>
      </c>
      <c r="L309" s="139">
        <f>SUM(L310:L312)</f>
        <v>0</v>
      </c>
      <c r="M309" s="139">
        <f>SUM(M310:M312)</f>
        <v>37</v>
      </c>
      <c r="N309" s="157"/>
    </row>
    <row r="310" spans="1:14" ht="12">
      <c r="A310" s="64">
        <v>36</v>
      </c>
      <c r="B310" s="68" t="s">
        <v>1267</v>
      </c>
      <c r="C310" s="64" t="s">
        <v>2086</v>
      </c>
      <c r="D310" s="70" t="s">
        <v>2087</v>
      </c>
      <c r="E310" s="63">
        <f>SUM(F310:J310)</f>
        <v>42</v>
      </c>
      <c r="F310" s="63">
        <v>42</v>
      </c>
      <c r="G310" s="76"/>
      <c r="H310" s="78"/>
      <c r="I310" s="78"/>
      <c r="J310" s="78"/>
      <c r="K310" s="78"/>
      <c r="L310" s="78"/>
      <c r="M310" s="78"/>
      <c r="N310" s="77"/>
    </row>
    <row r="311" spans="1:14" ht="12">
      <c r="A311" s="64">
        <v>36</v>
      </c>
      <c r="B311" s="68" t="s">
        <v>1267</v>
      </c>
      <c r="C311" s="64" t="s">
        <v>2084</v>
      </c>
      <c r="D311" s="70" t="s">
        <v>2088</v>
      </c>
      <c r="E311" s="63">
        <f>SUM(F311:J311)</f>
        <v>18</v>
      </c>
      <c r="F311" s="63">
        <v>18</v>
      </c>
      <c r="G311" s="76"/>
      <c r="H311" s="78"/>
      <c r="I311" s="78"/>
      <c r="J311" s="78"/>
      <c r="K311" s="78"/>
      <c r="L311" s="78"/>
      <c r="M311" s="78"/>
      <c r="N311" s="77"/>
    </row>
    <row r="312" spans="1:14" s="153" customFormat="1" ht="12">
      <c r="A312" s="143">
        <v>36</v>
      </c>
      <c r="B312" s="142" t="s">
        <v>1267</v>
      </c>
      <c r="C312" s="143" t="s">
        <v>2550</v>
      </c>
      <c r="D312" s="144"/>
      <c r="E312" s="145">
        <f>SUM(E313)</f>
        <v>35</v>
      </c>
      <c r="F312" s="145">
        <f aca="true" t="shared" si="75" ref="F312:L312">SUM(F313)</f>
        <v>35</v>
      </c>
      <c r="G312" s="145">
        <f t="shared" si="75"/>
        <v>0</v>
      </c>
      <c r="H312" s="145">
        <f t="shared" si="75"/>
        <v>0</v>
      </c>
      <c r="I312" s="145">
        <f t="shared" si="75"/>
        <v>0</v>
      </c>
      <c r="J312" s="145">
        <f t="shared" si="75"/>
        <v>0</v>
      </c>
      <c r="K312" s="145">
        <f t="shared" si="75"/>
        <v>20</v>
      </c>
      <c r="L312" s="145">
        <f t="shared" si="75"/>
        <v>0</v>
      </c>
      <c r="M312" s="145">
        <v>37</v>
      </c>
      <c r="N312" s="155"/>
    </row>
    <row r="313" spans="1:14" ht="12">
      <c r="A313" s="64">
        <v>36</v>
      </c>
      <c r="B313" s="68" t="s">
        <v>1267</v>
      </c>
      <c r="C313" s="64" t="s">
        <v>2085</v>
      </c>
      <c r="D313" s="70" t="s">
        <v>2156</v>
      </c>
      <c r="E313" s="63">
        <f>SUM(F313:J313)</f>
        <v>35</v>
      </c>
      <c r="F313" s="78">
        <v>35</v>
      </c>
      <c r="G313" s="76">
        <v>0</v>
      </c>
      <c r="H313" s="78"/>
      <c r="I313" s="78"/>
      <c r="J313" s="78">
        <v>0</v>
      </c>
      <c r="K313" s="78">
        <v>20</v>
      </c>
      <c r="L313" s="78"/>
      <c r="M313" s="78"/>
      <c r="N313" s="77"/>
    </row>
    <row r="314" spans="1:14" s="154" customFormat="1" ht="12">
      <c r="A314" s="137"/>
      <c r="B314" s="136" t="s">
        <v>2603</v>
      </c>
      <c r="C314" s="137"/>
      <c r="D314" s="138"/>
      <c r="E314" s="139">
        <f>SUM(E315:E317)</f>
        <v>105</v>
      </c>
      <c r="F314" s="139">
        <f aca="true" t="shared" si="76" ref="F314:K314">SUM(F315:F317)</f>
        <v>105</v>
      </c>
      <c r="G314" s="139">
        <f t="shared" si="76"/>
        <v>0</v>
      </c>
      <c r="H314" s="139">
        <f t="shared" si="76"/>
        <v>0</v>
      </c>
      <c r="I314" s="139">
        <f>SUM(I315:I317)</f>
        <v>0</v>
      </c>
      <c r="J314" s="139">
        <f t="shared" si="76"/>
        <v>0</v>
      </c>
      <c r="K314" s="139">
        <f t="shared" si="76"/>
        <v>12</v>
      </c>
      <c r="L314" s="139">
        <f>SUM(L315:L317)</f>
        <v>0</v>
      </c>
      <c r="M314" s="139">
        <f>SUM(M315:M317)</f>
        <v>5</v>
      </c>
      <c r="N314" s="157"/>
    </row>
    <row r="315" spans="1:14" ht="12">
      <c r="A315" s="68">
        <v>37</v>
      </c>
      <c r="B315" s="64" t="s">
        <v>1268</v>
      </c>
      <c r="C315" s="64" t="s">
        <v>2086</v>
      </c>
      <c r="D315" s="70" t="s">
        <v>2087</v>
      </c>
      <c r="E315" s="63">
        <f>SUM(F315:J315)</f>
        <v>87</v>
      </c>
      <c r="F315" s="63">
        <v>87</v>
      </c>
      <c r="G315" s="76"/>
      <c r="H315" s="78"/>
      <c r="I315" s="78"/>
      <c r="J315" s="78"/>
      <c r="K315" s="78"/>
      <c r="L315" s="78"/>
      <c r="M315" s="78"/>
      <c r="N315" s="77"/>
    </row>
    <row r="316" spans="1:14" ht="12">
      <c r="A316" s="68">
        <v>37</v>
      </c>
      <c r="B316" s="64" t="s">
        <v>1268</v>
      </c>
      <c r="C316" s="64" t="s">
        <v>2084</v>
      </c>
      <c r="D316" s="70" t="s">
        <v>2088</v>
      </c>
      <c r="E316" s="63">
        <f>SUM(F316:J316)</f>
        <v>13</v>
      </c>
      <c r="F316" s="63">
        <v>13</v>
      </c>
      <c r="G316" s="76"/>
      <c r="H316" s="78"/>
      <c r="I316" s="78"/>
      <c r="J316" s="78"/>
      <c r="K316" s="78"/>
      <c r="L316" s="78"/>
      <c r="M316" s="78"/>
      <c r="N316" s="77"/>
    </row>
    <row r="317" spans="1:14" s="153" customFormat="1" ht="12">
      <c r="A317" s="142">
        <v>37</v>
      </c>
      <c r="B317" s="143" t="s">
        <v>1268</v>
      </c>
      <c r="C317" s="143" t="s">
        <v>2550</v>
      </c>
      <c r="D317" s="144"/>
      <c r="E317" s="145">
        <f>SUM(E318)</f>
        <v>5</v>
      </c>
      <c r="F317" s="145">
        <f aca="true" t="shared" si="77" ref="F317:L317">SUM(F318)</f>
        <v>5</v>
      </c>
      <c r="G317" s="145">
        <f t="shared" si="77"/>
        <v>0</v>
      </c>
      <c r="H317" s="145">
        <f t="shared" si="77"/>
        <v>0</v>
      </c>
      <c r="I317" s="145">
        <f t="shared" si="77"/>
        <v>0</v>
      </c>
      <c r="J317" s="145">
        <f t="shared" si="77"/>
        <v>0</v>
      </c>
      <c r="K317" s="145">
        <f t="shared" si="77"/>
        <v>12</v>
      </c>
      <c r="L317" s="145">
        <f t="shared" si="77"/>
        <v>0</v>
      </c>
      <c r="M317" s="145">
        <v>5</v>
      </c>
      <c r="N317" s="155"/>
    </row>
    <row r="318" spans="1:14" s="73" customFormat="1" ht="12">
      <c r="A318" s="68">
        <v>37</v>
      </c>
      <c r="B318" s="64" t="s">
        <v>1268</v>
      </c>
      <c r="C318" s="64" t="s">
        <v>2085</v>
      </c>
      <c r="D318" s="74" t="s">
        <v>2301</v>
      </c>
      <c r="E318" s="63">
        <f>SUM(F318:J318)</f>
        <v>5</v>
      </c>
      <c r="F318" s="71">
        <v>5</v>
      </c>
      <c r="G318" s="71">
        <v>0</v>
      </c>
      <c r="H318" s="71"/>
      <c r="I318" s="71"/>
      <c r="J318" s="71">
        <v>0</v>
      </c>
      <c r="K318" s="71">
        <v>12</v>
      </c>
      <c r="L318" s="71"/>
      <c r="M318" s="71"/>
      <c r="N318" s="72"/>
    </row>
    <row r="319" spans="1:14" s="149" customFormat="1" ht="12">
      <c r="A319" s="136"/>
      <c r="B319" s="137" t="s">
        <v>2604</v>
      </c>
      <c r="C319" s="137"/>
      <c r="D319" s="152"/>
      <c r="E319" s="139">
        <f>SUM(E320:E326)</f>
        <v>488</v>
      </c>
      <c r="F319" s="139">
        <f aca="true" t="shared" si="78" ref="F319:K319">SUM(F320:F326)</f>
        <v>488</v>
      </c>
      <c r="G319" s="139">
        <f t="shared" si="78"/>
        <v>0</v>
      </c>
      <c r="H319" s="139">
        <f t="shared" si="78"/>
        <v>0</v>
      </c>
      <c r="I319" s="139">
        <f>SUM(I320:I326)</f>
        <v>0</v>
      </c>
      <c r="J319" s="139">
        <f t="shared" si="78"/>
        <v>0</v>
      </c>
      <c r="K319" s="139">
        <f t="shared" si="78"/>
        <v>84</v>
      </c>
      <c r="L319" s="139">
        <f>SUM(L320:L326)</f>
        <v>104</v>
      </c>
      <c r="M319" s="139">
        <f>SUM(M320:M326)</f>
        <v>122</v>
      </c>
      <c r="N319" s="148"/>
    </row>
    <row r="320" spans="1:14" s="73" customFormat="1" ht="12">
      <c r="A320" s="68">
        <v>38</v>
      </c>
      <c r="B320" s="64" t="s">
        <v>1269</v>
      </c>
      <c r="C320" s="64" t="s">
        <v>2086</v>
      </c>
      <c r="D320" s="70" t="s">
        <v>2087</v>
      </c>
      <c r="E320" s="63">
        <f aca="true" t="shared" si="79" ref="E320:E325">SUM(F320:J320)</f>
        <v>276</v>
      </c>
      <c r="F320" s="71">
        <v>276</v>
      </c>
      <c r="G320" s="71"/>
      <c r="H320" s="71"/>
      <c r="I320" s="71"/>
      <c r="J320" s="71"/>
      <c r="K320" s="71"/>
      <c r="L320" s="71"/>
      <c r="M320" s="71"/>
      <c r="N320" s="72"/>
    </row>
    <row r="321" spans="1:14" s="73" customFormat="1" ht="12">
      <c r="A321" s="68">
        <v>38</v>
      </c>
      <c r="B321" s="64" t="s">
        <v>1269</v>
      </c>
      <c r="C321" s="64" t="s">
        <v>2084</v>
      </c>
      <c r="D321" s="70" t="s">
        <v>2088</v>
      </c>
      <c r="E321" s="63">
        <f t="shared" si="79"/>
        <v>73</v>
      </c>
      <c r="F321" s="71">
        <v>73</v>
      </c>
      <c r="G321" s="71"/>
      <c r="H321" s="71"/>
      <c r="I321" s="71"/>
      <c r="J321" s="71"/>
      <c r="K321" s="71"/>
      <c r="L321" s="71"/>
      <c r="M321" s="71"/>
      <c r="N321" s="72"/>
    </row>
    <row r="322" spans="1:14" s="73" customFormat="1" ht="12">
      <c r="A322" s="68">
        <v>38</v>
      </c>
      <c r="B322" s="64" t="s">
        <v>1269</v>
      </c>
      <c r="C322" s="64" t="s">
        <v>2086</v>
      </c>
      <c r="D322" s="74" t="s">
        <v>2146</v>
      </c>
      <c r="E322" s="63">
        <f t="shared" si="79"/>
        <v>8</v>
      </c>
      <c r="F322" s="71">
        <v>8</v>
      </c>
      <c r="G322" s="71">
        <v>0</v>
      </c>
      <c r="H322" s="71"/>
      <c r="I322" s="71"/>
      <c r="J322" s="71">
        <v>0</v>
      </c>
      <c r="K322" s="71">
        <v>0</v>
      </c>
      <c r="L322" s="71"/>
      <c r="M322" s="71"/>
      <c r="N322" s="72"/>
    </row>
    <row r="323" spans="1:14" s="73" customFormat="1" ht="12">
      <c r="A323" s="68">
        <v>38</v>
      </c>
      <c r="B323" s="64" t="s">
        <v>1269</v>
      </c>
      <c r="C323" s="64" t="s">
        <v>2086</v>
      </c>
      <c r="D323" s="74" t="s">
        <v>2147</v>
      </c>
      <c r="E323" s="63">
        <f t="shared" si="79"/>
        <v>12</v>
      </c>
      <c r="F323" s="71">
        <v>12</v>
      </c>
      <c r="G323" s="71">
        <v>0</v>
      </c>
      <c r="H323" s="71"/>
      <c r="I323" s="71"/>
      <c r="J323" s="71">
        <v>0</v>
      </c>
      <c r="K323" s="71">
        <v>0</v>
      </c>
      <c r="L323" s="71"/>
      <c r="M323" s="71"/>
      <c r="N323" s="72"/>
    </row>
    <row r="324" spans="1:14" s="73" customFormat="1" ht="12">
      <c r="A324" s="68">
        <v>38</v>
      </c>
      <c r="B324" s="68" t="s">
        <v>1269</v>
      </c>
      <c r="C324" s="64" t="s">
        <v>2086</v>
      </c>
      <c r="D324" s="79" t="s">
        <v>2302</v>
      </c>
      <c r="E324" s="63">
        <f t="shared" si="79"/>
        <v>20</v>
      </c>
      <c r="F324" s="76">
        <v>20</v>
      </c>
      <c r="G324" s="78">
        <v>0</v>
      </c>
      <c r="H324" s="78"/>
      <c r="I324" s="78"/>
      <c r="J324" s="78">
        <v>0</v>
      </c>
      <c r="K324" s="78"/>
      <c r="L324" s="78">
        <v>20</v>
      </c>
      <c r="M324" s="78"/>
      <c r="N324" s="77"/>
    </row>
    <row r="325" spans="1:14" s="73" customFormat="1" ht="12">
      <c r="A325" s="68">
        <v>38</v>
      </c>
      <c r="B325" s="68" t="s">
        <v>1269</v>
      </c>
      <c r="C325" s="64" t="s">
        <v>2086</v>
      </c>
      <c r="D325" s="79" t="s">
        <v>2605</v>
      </c>
      <c r="E325" s="63">
        <f t="shared" si="79"/>
        <v>15</v>
      </c>
      <c r="F325" s="76">
        <v>15</v>
      </c>
      <c r="G325" s="78">
        <v>0</v>
      </c>
      <c r="H325" s="78"/>
      <c r="I325" s="78"/>
      <c r="J325" s="78">
        <v>0</v>
      </c>
      <c r="K325" s="78">
        <v>15</v>
      </c>
      <c r="L325" s="78">
        <v>15</v>
      </c>
      <c r="M325" s="78"/>
      <c r="N325" s="77"/>
    </row>
    <row r="326" spans="1:14" s="151" customFormat="1" ht="12">
      <c r="A326" s="142">
        <v>38</v>
      </c>
      <c r="B326" s="142" t="s">
        <v>1269</v>
      </c>
      <c r="C326" s="143" t="s">
        <v>2550</v>
      </c>
      <c r="D326" s="161"/>
      <c r="E326" s="145">
        <f>SUM(E327:E329)</f>
        <v>84</v>
      </c>
      <c r="F326" s="145">
        <f aca="true" t="shared" si="80" ref="F326:L326">SUM(F327:F329)</f>
        <v>84</v>
      </c>
      <c r="G326" s="145">
        <f t="shared" si="80"/>
        <v>0</v>
      </c>
      <c r="H326" s="145">
        <f t="shared" si="80"/>
        <v>0</v>
      </c>
      <c r="I326" s="145">
        <f>SUM(I327:I329)</f>
        <v>0</v>
      </c>
      <c r="J326" s="145">
        <f t="shared" si="80"/>
        <v>0</v>
      </c>
      <c r="K326" s="145">
        <f t="shared" si="80"/>
        <v>69</v>
      </c>
      <c r="L326" s="145">
        <f t="shared" si="80"/>
        <v>69</v>
      </c>
      <c r="M326" s="145">
        <v>122</v>
      </c>
      <c r="N326" s="155"/>
    </row>
    <row r="327" spans="1:14" s="73" customFormat="1" ht="12">
      <c r="A327" s="68">
        <v>38</v>
      </c>
      <c r="B327" s="68" t="s">
        <v>1269</v>
      </c>
      <c r="C327" s="64" t="s">
        <v>2085</v>
      </c>
      <c r="D327" s="79" t="s">
        <v>2606</v>
      </c>
      <c r="E327" s="63">
        <f>SUM(F327:J327)</f>
        <v>45</v>
      </c>
      <c r="F327" s="76">
        <v>45</v>
      </c>
      <c r="G327" s="78">
        <v>0</v>
      </c>
      <c r="H327" s="78"/>
      <c r="I327" s="78"/>
      <c r="J327" s="78">
        <v>0</v>
      </c>
      <c r="K327" s="78">
        <v>30</v>
      </c>
      <c r="L327" s="78">
        <v>30</v>
      </c>
      <c r="M327" s="78"/>
      <c r="N327" s="77"/>
    </row>
    <row r="328" spans="1:14" s="73" customFormat="1" ht="12">
      <c r="A328" s="68">
        <v>38</v>
      </c>
      <c r="B328" s="68" t="s">
        <v>1269</v>
      </c>
      <c r="C328" s="64" t="s">
        <v>2085</v>
      </c>
      <c r="D328" s="79" t="s">
        <v>2305</v>
      </c>
      <c r="E328" s="63">
        <f>SUM(F328:J328)</f>
        <v>9</v>
      </c>
      <c r="F328" s="76">
        <v>9</v>
      </c>
      <c r="G328" s="78">
        <v>0</v>
      </c>
      <c r="H328" s="78"/>
      <c r="I328" s="78"/>
      <c r="J328" s="78">
        <v>0</v>
      </c>
      <c r="K328" s="78">
        <v>9</v>
      </c>
      <c r="L328" s="78">
        <v>9</v>
      </c>
      <c r="M328" s="78"/>
      <c r="N328" s="77"/>
    </row>
    <row r="329" spans="1:14" s="73" customFormat="1" ht="12">
      <c r="A329" s="68">
        <v>38</v>
      </c>
      <c r="B329" s="68" t="s">
        <v>1269</v>
      </c>
      <c r="C329" s="64" t="s">
        <v>2085</v>
      </c>
      <c r="D329" s="79" t="s">
        <v>2306</v>
      </c>
      <c r="E329" s="63">
        <f>SUM(F329:J329)</f>
        <v>30</v>
      </c>
      <c r="F329" s="76">
        <v>30</v>
      </c>
      <c r="G329" s="78">
        <v>0</v>
      </c>
      <c r="H329" s="78"/>
      <c r="I329" s="78"/>
      <c r="J329" s="78">
        <v>0</v>
      </c>
      <c r="K329" s="78">
        <v>30</v>
      </c>
      <c r="L329" s="78">
        <v>30</v>
      </c>
      <c r="M329" s="78"/>
      <c r="N329" s="77"/>
    </row>
    <row r="330" spans="1:14" s="149" customFormat="1" ht="12">
      <c r="A330" s="136"/>
      <c r="B330" s="136" t="s">
        <v>2607</v>
      </c>
      <c r="C330" s="137"/>
      <c r="D330" s="156"/>
      <c r="E330" s="139">
        <f>SUM(E331:E333)</f>
        <v>187</v>
      </c>
      <c r="F330" s="139">
        <f aca="true" t="shared" si="81" ref="F330:K330">SUM(F331:F333)</f>
        <v>187</v>
      </c>
      <c r="G330" s="139">
        <f t="shared" si="81"/>
        <v>0</v>
      </c>
      <c r="H330" s="139">
        <f t="shared" si="81"/>
        <v>0</v>
      </c>
      <c r="I330" s="139">
        <f>SUM(I331:I333)</f>
        <v>0</v>
      </c>
      <c r="J330" s="139">
        <f t="shared" si="81"/>
        <v>0</v>
      </c>
      <c r="K330" s="139">
        <f t="shared" si="81"/>
        <v>10</v>
      </c>
      <c r="L330" s="139">
        <f>SUM(L331:L333)</f>
        <v>0</v>
      </c>
      <c r="M330" s="139">
        <f>SUM(M331:M333)</f>
        <v>7</v>
      </c>
      <c r="N330" s="157"/>
    </row>
    <row r="331" spans="1:14" s="73" customFormat="1" ht="12">
      <c r="A331" s="68">
        <v>39</v>
      </c>
      <c r="B331" s="64" t="s">
        <v>1270</v>
      </c>
      <c r="C331" s="64" t="s">
        <v>2086</v>
      </c>
      <c r="D331" s="70" t="s">
        <v>2087</v>
      </c>
      <c r="E331" s="63">
        <f>SUM(F331:J331)</f>
        <v>161</v>
      </c>
      <c r="F331" s="63">
        <v>161</v>
      </c>
      <c r="G331" s="78"/>
      <c r="H331" s="78"/>
      <c r="I331" s="78"/>
      <c r="J331" s="78"/>
      <c r="K331" s="78"/>
      <c r="L331" s="78"/>
      <c r="M331" s="78"/>
      <c r="N331" s="77"/>
    </row>
    <row r="332" spans="1:14" s="73" customFormat="1" ht="12">
      <c r="A332" s="68">
        <v>39</v>
      </c>
      <c r="B332" s="64" t="s">
        <v>1270</v>
      </c>
      <c r="C332" s="64" t="s">
        <v>2084</v>
      </c>
      <c r="D332" s="70" t="s">
        <v>2088</v>
      </c>
      <c r="E332" s="63">
        <f>SUM(F332:J332)</f>
        <v>16</v>
      </c>
      <c r="F332" s="63">
        <v>16</v>
      </c>
      <c r="G332" s="78"/>
      <c r="H332" s="78"/>
      <c r="I332" s="78"/>
      <c r="J332" s="78"/>
      <c r="K332" s="78"/>
      <c r="L332" s="78"/>
      <c r="M332" s="78"/>
      <c r="N332" s="77"/>
    </row>
    <row r="333" spans="1:14" s="151" customFormat="1" ht="12">
      <c r="A333" s="142">
        <v>39</v>
      </c>
      <c r="B333" s="143" t="s">
        <v>1270</v>
      </c>
      <c r="C333" s="143" t="s">
        <v>2550</v>
      </c>
      <c r="D333" s="144"/>
      <c r="E333" s="145">
        <f>SUM(E334)</f>
        <v>10</v>
      </c>
      <c r="F333" s="145">
        <f aca="true" t="shared" si="82" ref="F333:L333">SUM(F334)</f>
        <v>10</v>
      </c>
      <c r="G333" s="145">
        <f t="shared" si="82"/>
        <v>0</v>
      </c>
      <c r="H333" s="145">
        <f t="shared" si="82"/>
        <v>0</v>
      </c>
      <c r="I333" s="145">
        <f t="shared" si="82"/>
        <v>0</v>
      </c>
      <c r="J333" s="145">
        <f t="shared" si="82"/>
        <v>0</v>
      </c>
      <c r="K333" s="145">
        <f t="shared" si="82"/>
        <v>10</v>
      </c>
      <c r="L333" s="145">
        <f t="shared" si="82"/>
        <v>0</v>
      </c>
      <c r="M333" s="145">
        <v>7</v>
      </c>
      <c r="N333" s="155"/>
    </row>
    <row r="334" spans="1:14" s="73" customFormat="1" ht="12">
      <c r="A334" s="68">
        <v>39</v>
      </c>
      <c r="B334" s="64" t="s">
        <v>1270</v>
      </c>
      <c r="C334" s="64" t="s">
        <v>2085</v>
      </c>
      <c r="D334" s="70" t="s">
        <v>2156</v>
      </c>
      <c r="E334" s="63">
        <f>SUM(F334:J334)</f>
        <v>10</v>
      </c>
      <c r="F334" s="71">
        <v>10</v>
      </c>
      <c r="G334" s="71">
        <v>0</v>
      </c>
      <c r="H334" s="71"/>
      <c r="I334" s="71"/>
      <c r="J334" s="71">
        <v>0</v>
      </c>
      <c r="K334" s="71">
        <v>10</v>
      </c>
      <c r="L334" s="71"/>
      <c r="M334" s="71"/>
      <c r="N334" s="72"/>
    </row>
    <row r="335" spans="1:14" s="149" customFormat="1" ht="12">
      <c r="A335" s="136"/>
      <c r="B335" s="137" t="s">
        <v>2608</v>
      </c>
      <c r="C335" s="137"/>
      <c r="D335" s="138"/>
      <c r="E335" s="139">
        <f>SUM(E336:E340)</f>
        <v>915</v>
      </c>
      <c r="F335" s="139">
        <f aca="true" t="shared" si="83" ref="F335:K335">SUM(F336:F340)</f>
        <v>909</v>
      </c>
      <c r="G335" s="139">
        <f t="shared" si="83"/>
        <v>6</v>
      </c>
      <c r="H335" s="139">
        <f t="shared" si="83"/>
        <v>0</v>
      </c>
      <c r="I335" s="139">
        <f>SUM(I336:I340)</f>
        <v>0</v>
      </c>
      <c r="J335" s="139">
        <f t="shared" si="83"/>
        <v>0</v>
      </c>
      <c r="K335" s="139">
        <f t="shared" si="83"/>
        <v>80</v>
      </c>
      <c r="L335" s="139">
        <f>SUM(L336:L340)</f>
        <v>0</v>
      </c>
      <c r="M335" s="139">
        <f>SUM(M336:M340)</f>
        <v>102</v>
      </c>
      <c r="N335" s="148"/>
    </row>
    <row r="336" spans="1:14" s="73" customFormat="1" ht="12">
      <c r="A336" s="68">
        <v>40</v>
      </c>
      <c r="B336" s="64" t="s">
        <v>1271</v>
      </c>
      <c r="C336" s="64" t="s">
        <v>2086</v>
      </c>
      <c r="D336" s="70" t="s">
        <v>2087</v>
      </c>
      <c r="E336" s="63">
        <f>SUM(F336:J336)</f>
        <v>763</v>
      </c>
      <c r="F336" s="63">
        <v>763</v>
      </c>
      <c r="G336" s="71"/>
      <c r="H336" s="71"/>
      <c r="I336" s="71"/>
      <c r="J336" s="71"/>
      <c r="K336" s="71"/>
      <c r="L336" s="71"/>
      <c r="M336" s="71"/>
      <c r="N336" s="72"/>
    </row>
    <row r="337" spans="1:14" s="73" customFormat="1" ht="12">
      <c r="A337" s="68">
        <v>40</v>
      </c>
      <c r="B337" s="64" t="s">
        <v>1271</v>
      </c>
      <c r="C337" s="64" t="s">
        <v>2084</v>
      </c>
      <c r="D337" s="70" t="s">
        <v>2088</v>
      </c>
      <c r="E337" s="63">
        <f>SUM(F337:J337)</f>
        <v>56</v>
      </c>
      <c r="F337" s="63">
        <v>56</v>
      </c>
      <c r="G337" s="71"/>
      <c r="H337" s="71"/>
      <c r="I337" s="71"/>
      <c r="J337" s="71"/>
      <c r="K337" s="71"/>
      <c r="L337" s="71"/>
      <c r="M337" s="71"/>
      <c r="N337" s="72"/>
    </row>
    <row r="338" spans="1:14" s="73" customFormat="1" ht="12">
      <c r="A338" s="68">
        <v>40</v>
      </c>
      <c r="B338" s="64" t="s">
        <v>1271</v>
      </c>
      <c r="C338" s="64" t="s">
        <v>2086</v>
      </c>
      <c r="D338" s="70" t="s">
        <v>2307</v>
      </c>
      <c r="E338" s="63">
        <f>SUM(F338:J338)</f>
        <v>6</v>
      </c>
      <c r="F338" s="71">
        <v>0</v>
      </c>
      <c r="G338" s="71">
        <v>6</v>
      </c>
      <c r="H338" s="71"/>
      <c r="I338" s="71"/>
      <c r="J338" s="71">
        <v>0</v>
      </c>
      <c r="K338" s="71">
        <v>0</v>
      </c>
      <c r="L338" s="71"/>
      <c r="M338" s="71"/>
      <c r="N338" s="72"/>
    </row>
    <row r="339" spans="1:14" s="73" customFormat="1" ht="12">
      <c r="A339" s="68">
        <v>40</v>
      </c>
      <c r="B339" s="64" t="s">
        <v>1271</v>
      </c>
      <c r="C339" s="64" t="s">
        <v>2086</v>
      </c>
      <c r="D339" s="70" t="s">
        <v>2308</v>
      </c>
      <c r="E339" s="63">
        <f>SUM(F339:J339)</f>
        <v>18</v>
      </c>
      <c r="F339" s="66">
        <v>18</v>
      </c>
      <c r="G339" s="71">
        <v>0</v>
      </c>
      <c r="H339" s="71"/>
      <c r="I339" s="71"/>
      <c r="J339" s="71">
        <v>0</v>
      </c>
      <c r="K339" s="71">
        <v>15</v>
      </c>
      <c r="L339" s="71"/>
      <c r="M339" s="71"/>
      <c r="N339" s="72"/>
    </row>
    <row r="340" spans="1:14" s="151" customFormat="1" ht="12">
      <c r="A340" s="142">
        <v>40</v>
      </c>
      <c r="B340" s="143" t="s">
        <v>1271</v>
      </c>
      <c r="C340" s="143" t="s">
        <v>2550</v>
      </c>
      <c r="D340" s="144"/>
      <c r="E340" s="145">
        <f>SUM(E341:E343)</f>
        <v>72</v>
      </c>
      <c r="F340" s="145">
        <f aca="true" t="shared" si="84" ref="F340:L340">SUM(F341:F343)</f>
        <v>72</v>
      </c>
      <c r="G340" s="145">
        <f t="shared" si="84"/>
        <v>0</v>
      </c>
      <c r="H340" s="145">
        <f t="shared" si="84"/>
        <v>0</v>
      </c>
      <c r="I340" s="145">
        <f>SUM(I341:I343)</f>
        <v>0</v>
      </c>
      <c r="J340" s="145">
        <f t="shared" si="84"/>
        <v>0</v>
      </c>
      <c r="K340" s="145">
        <f t="shared" si="84"/>
        <v>65</v>
      </c>
      <c r="L340" s="145">
        <f t="shared" si="84"/>
        <v>0</v>
      </c>
      <c r="M340" s="145">
        <v>102</v>
      </c>
      <c r="N340" s="146"/>
    </row>
    <row r="341" spans="1:14" s="73" customFormat="1" ht="12">
      <c r="A341" s="68">
        <v>40</v>
      </c>
      <c r="B341" s="64" t="s">
        <v>1271</v>
      </c>
      <c r="C341" s="64" t="s">
        <v>2085</v>
      </c>
      <c r="D341" s="70" t="s">
        <v>2309</v>
      </c>
      <c r="E341" s="63">
        <f>SUM(F341:J341)</f>
        <v>60</v>
      </c>
      <c r="F341" s="71">
        <v>60</v>
      </c>
      <c r="G341" s="71">
        <v>0</v>
      </c>
      <c r="H341" s="71"/>
      <c r="I341" s="71"/>
      <c r="J341" s="71">
        <v>0</v>
      </c>
      <c r="K341" s="71">
        <v>60</v>
      </c>
      <c r="L341" s="71"/>
      <c r="M341" s="71"/>
      <c r="N341" s="72"/>
    </row>
    <row r="342" spans="1:14" s="73" customFormat="1" ht="12">
      <c r="A342" s="68">
        <v>40</v>
      </c>
      <c r="B342" s="64" t="s">
        <v>1271</v>
      </c>
      <c r="C342" s="64" t="s">
        <v>2085</v>
      </c>
      <c r="D342" s="70" t="s">
        <v>2310</v>
      </c>
      <c r="E342" s="63">
        <f>SUM(F342:J342)</f>
        <v>10</v>
      </c>
      <c r="F342" s="71">
        <v>10</v>
      </c>
      <c r="G342" s="71">
        <v>0</v>
      </c>
      <c r="H342" s="71"/>
      <c r="I342" s="71"/>
      <c r="J342" s="71">
        <v>0</v>
      </c>
      <c r="K342" s="71">
        <v>0</v>
      </c>
      <c r="L342" s="71"/>
      <c r="M342" s="71"/>
      <c r="N342" s="72"/>
    </row>
    <row r="343" spans="1:14" s="73" customFormat="1" ht="12">
      <c r="A343" s="68">
        <v>40</v>
      </c>
      <c r="B343" s="64" t="s">
        <v>1271</v>
      </c>
      <c r="C343" s="64" t="s">
        <v>2085</v>
      </c>
      <c r="D343" s="70" t="s">
        <v>2311</v>
      </c>
      <c r="E343" s="63">
        <f>SUM(F343:J343)</f>
        <v>2</v>
      </c>
      <c r="F343" s="71">
        <v>2</v>
      </c>
      <c r="G343" s="71">
        <v>0</v>
      </c>
      <c r="H343" s="71"/>
      <c r="I343" s="71"/>
      <c r="J343" s="71">
        <v>0</v>
      </c>
      <c r="K343" s="71">
        <v>5</v>
      </c>
      <c r="L343" s="71"/>
      <c r="M343" s="71"/>
      <c r="N343" s="72"/>
    </row>
    <row r="344" spans="1:14" s="149" customFormat="1" ht="12">
      <c r="A344" s="136"/>
      <c r="B344" s="137" t="s">
        <v>2609</v>
      </c>
      <c r="C344" s="137"/>
      <c r="D344" s="138"/>
      <c r="E344" s="139">
        <f>SUM(E345:E347)</f>
        <v>274</v>
      </c>
      <c r="F344" s="139">
        <f aca="true" t="shared" si="85" ref="F344:M344">SUM(F345:F347)</f>
        <v>254</v>
      </c>
      <c r="G344" s="139">
        <f t="shared" si="85"/>
        <v>20</v>
      </c>
      <c r="H344" s="139">
        <f t="shared" si="85"/>
        <v>0</v>
      </c>
      <c r="I344" s="139">
        <f>SUM(I345:I347)</f>
        <v>0</v>
      </c>
      <c r="J344" s="139">
        <f t="shared" si="85"/>
        <v>0</v>
      </c>
      <c r="K344" s="139">
        <f t="shared" si="85"/>
        <v>40</v>
      </c>
      <c r="L344" s="139">
        <f t="shared" si="85"/>
        <v>0</v>
      </c>
      <c r="M344" s="139">
        <f t="shared" si="85"/>
        <v>0</v>
      </c>
      <c r="N344" s="148"/>
    </row>
    <row r="345" spans="1:14" s="73" customFormat="1" ht="12">
      <c r="A345" s="68">
        <v>41</v>
      </c>
      <c r="B345" s="64" t="s">
        <v>1272</v>
      </c>
      <c r="C345" s="64" t="s">
        <v>2086</v>
      </c>
      <c r="D345" s="70" t="s">
        <v>2087</v>
      </c>
      <c r="E345" s="63">
        <f>SUM(F345:J345)</f>
        <v>211</v>
      </c>
      <c r="F345" s="63">
        <v>211</v>
      </c>
      <c r="G345" s="71"/>
      <c r="H345" s="71"/>
      <c r="I345" s="71"/>
      <c r="J345" s="71"/>
      <c r="K345" s="71"/>
      <c r="L345" s="71"/>
      <c r="M345" s="71"/>
      <c r="N345" s="72"/>
    </row>
    <row r="346" spans="1:14" s="73" customFormat="1" ht="12">
      <c r="A346" s="68">
        <v>41</v>
      </c>
      <c r="B346" s="64" t="s">
        <v>1272</v>
      </c>
      <c r="C346" s="64" t="s">
        <v>2084</v>
      </c>
      <c r="D346" s="70" t="s">
        <v>2088</v>
      </c>
      <c r="E346" s="63">
        <f>SUM(F346:J346)</f>
        <v>23</v>
      </c>
      <c r="F346" s="63">
        <v>23</v>
      </c>
      <c r="G346" s="71"/>
      <c r="H346" s="71"/>
      <c r="I346" s="71"/>
      <c r="J346" s="71"/>
      <c r="K346" s="71"/>
      <c r="L346" s="71"/>
      <c r="M346" s="71"/>
      <c r="N346" s="72"/>
    </row>
    <row r="347" spans="1:14" s="151" customFormat="1" ht="12">
      <c r="A347" s="142">
        <v>41</v>
      </c>
      <c r="B347" s="143" t="s">
        <v>1272</v>
      </c>
      <c r="C347" s="143" t="s">
        <v>2550</v>
      </c>
      <c r="D347" s="144"/>
      <c r="E347" s="145">
        <f>SUM(E348)</f>
        <v>40</v>
      </c>
      <c r="F347" s="145">
        <f aca="true" t="shared" si="86" ref="F347:M347">SUM(F348)</f>
        <v>20</v>
      </c>
      <c r="G347" s="145">
        <f t="shared" si="86"/>
        <v>20</v>
      </c>
      <c r="H347" s="145">
        <f t="shared" si="86"/>
        <v>0</v>
      </c>
      <c r="I347" s="145">
        <f t="shared" si="86"/>
        <v>0</v>
      </c>
      <c r="J347" s="145">
        <f t="shared" si="86"/>
        <v>0</v>
      </c>
      <c r="K347" s="145">
        <f t="shared" si="86"/>
        <v>40</v>
      </c>
      <c r="L347" s="145">
        <f t="shared" si="86"/>
        <v>0</v>
      </c>
      <c r="M347" s="145">
        <f t="shared" si="86"/>
        <v>0</v>
      </c>
      <c r="N347" s="146"/>
    </row>
    <row r="348" spans="1:14" s="73" customFormat="1" ht="12">
      <c r="A348" s="68">
        <v>41</v>
      </c>
      <c r="B348" s="64" t="s">
        <v>1272</v>
      </c>
      <c r="C348" s="64" t="s">
        <v>2085</v>
      </c>
      <c r="D348" s="70" t="s">
        <v>2312</v>
      </c>
      <c r="E348" s="63">
        <f>SUM(F348:J348)</f>
        <v>40</v>
      </c>
      <c r="F348" s="71">
        <v>20</v>
      </c>
      <c r="G348" s="71">
        <v>20</v>
      </c>
      <c r="H348" s="71"/>
      <c r="I348" s="71"/>
      <c r="J348" s="71">
        <v>0</v>
      </c>
      <c r="K348" s="71">
        <v>40</v>
      </c>
      <c r="L348" s="71"/>
      <c r="M348" s="71"/>
      <c r="N348" s="72"/>
    </row>
    <row r="349" spans="1:14" s="149" customFormat="1" ht="12">
      <c r="A349" s="136"/>
      <c r="B349" s="137" t="s">
        <v>2610</v>
      </c>
      <c r="C349" s="137"/>
      <c r="D349" s="138"/>
      <c r="E349" s="139">
        <f>SUM(E350:E356)</f>
        <v>1629</v>
      </c>
      <c r="F349" s="139">
        <f aca="true" t="shared" si="87" ref="F349:M349">SUM(F350:F356)</f>
        <v>1099</v>
      </c>
      <c r="G349" s="139">
        <f t="shared" si="87"/>
        <v>530</v>
      </c>
      <c r="H349" s="139">
        <f t="shared" si="87"/>
        <v>0</v>
      </c>
      <c r="I349" s="139">
        <f>SUM(I350:I356)</f>
        <v>0</v>
      </c>
      <c r="J349" s="139">
        <f t="shared" si="87"/>
        <v>0</v>
      </c>
      <c r="K349" s="139">
        <f t="shared" si="87"/>
        <v>120</v>
      </c>
      <c r="L349" s="139">
        <f t="shared" si="87"/>
        <v>0</v>
      </c>
      <c r="M349" s="139">
        <f t="shared" si="87"/>
        <v>0</v>
      </c>
      <c r="N349" s="148"/>
    </row>
    <row r="350" spans="1:14" s="73" customFormat="1" ht="12">
      <c r="A350" s="64">
        <v>42</v>
      </c>
      <c r="B350" s="64" t="s">
        <v>1273</v>
      </c>
      <c r="C350" s="64" t="s">
        <v>2086</v>
      </c>
      <c r="D350" s="70" t="s">
        <v>2313</v>
      </c>
      <c r="E350" s="63">
        <f aca="true" t="shared" si="88" ref="E350:E355">SUM(F350:J350)</f>
        <v>82</v>
      </c>
      <c r="F350" s="71">
        <v>40</v>
      </c>
      <c r="G350" s="71">
        <v>42</v>
      </c>
      <c r="H350" s="71"/>
      <c r="I350" s="71"/>
      <c r="J350" s="71">
        <v>0</v>
      </c>
      <c r="K350" s="71">
        <v>40</v>
      </c>
      <c r="L350" s="71"/>
      <c r="M350" s="71"/>
      <c r="N350" s="72"/>
    </row>
    <row r="351" spans="1:14" s="73" customFormat="1" ht="12">
      <c r="A351" s="64">
        <v>42</v>
      </c>
      <c r="B351" s="64" t="s">
        <v>1273</v>
      </c>
      <c r="C351" s="64" t="s">
        <v>2086</v>
      </c>
      <c r="D351" s="70" t="s">
        <v>2087</v>
      </c>
      <c r="E351" s="63">
        <f t="shared" si="88"/>
        <v>722</v>
      </c>
      <c r="F351" s="63">
        <v>722</v>
      </c>
      <c r="G351" s="71"/>
      <c r="H351" s="71"/>
      <c r="I351" s="71"/>
      <c r="J351" s="71"/>
      <c r="K351" s="71"/>
      <c r="L351" s="71"/>
      <c r="M351" s="71"/>
      <c r="N351" s="72"/>
    </row>
    <row r="352" spans="1:14" ht="12">
      <c r="A352" s="64">
        <v>42</v>
      </c>
      <c r="B352" s="64" t="s">
        <v>1273</v>
      </c>
      <c r="C352" s="64" t="s">
        <v>2086</v>
      </c>
      <c r="D352" s="70" t="s">
        <v>2088</v>
      </c>
      <c r="E352" s="63">
        <f t="shared" si="88"/>
        <v>232</v>
      </c>
      <c r="F352" s="63">
        <v>232</v>
      </c>
      <c r="G352" s="71"/>
      <c r="H352" s="71"/>
      <c r="I352" s="71"/>
      <c r="J352" s="71"/>
      <c r="K352" s="71"/>
      <c r="L352" s="71"/>
      <c r="M352" s="71"/>
      <c r="N352" s="72"/>
    </row>
    <row r="353" spans="1:14" ht="12">
      <c r="A353" s="64">
        <v>42</v>
      </c>
      <c r="B353" s="64" t="s">
        <v>1273</v>
      </c>
      <c r="C353" s="64" t="s">
        <v>2086</v>
      </c>
      <c r="D353" s="70" t="s">
        <v>2314</v>
      </c>
      <c r="E353" s="63">
        <f t="shared" si="88"/>
        <v>58</v>
      </c>
      <c r="F353" s="71"/>
      <c r="G353" s="71">
        <v>58</v>
      </c>
      <c r="H353" s="71"/>
      <c r="I353" s="71"/>
      <c r="J353" s="71">
        <v>0</v>
      </c>
      <c r="K353" s="71">
        <v>0</v>
      </c>
      <c r="L353" s="71"/>
      <c r="M353" s="71"/>
      <c r="N353" s="72"/>
    </row>
    <row r="354" spans="1:14" ht="12">
      <c r="A354" s="64">
        <v>42</v>
      </c>
      <c r="B354" s="64" t="s">
        <v>1273</v>
      </c>
      <c r="C354" s="64" t="s">
        <v>2086</v>
      </c>
      <c r="D354" s="70" t="s">
        <v>2315</v>
      </c>
      <c r="E354" s="63">
        <f t="shared" si="88"/>
        <v>23</v>
      </c>
      <c r="F354" s="71">
        <v>23</v>
      </c>
      <c r="G354" s="71">
        <v>0</v>
      </c>
      <c r="H354" s="71"/>
      <c r="I354" s="71"/>
      <c r="J354" s="71">
        <v>0</v>
      </c>
      <c r="K354" s="71">
        <v>0</v>
      </c>
      <c r="L354" s="71"/>
      <c r="M354" s="71"/>
      <c r="N354" s="72"/>
    </row>
    <row r="355" spans="1:14" ht="12">
      <c r="A355" s="64">
        <v>42</v>
      </c>
      <c r="B355" s="64" t="s">
        <v>1273</v>
      </c>
      <c r="C355" s="64" t="s">
        <v>2086</v>
      </c>
      <c r="D355" s="70" t="s">
        <v>2316</v>
      </c>
      <c r="E355" s="63">
        <f t="shared" si="88"/>
        <v>2</v>
      </c>
      <c r="F355" s="71">
        <v>2</v>
      </c>
      <c r="G355" s="71">
        <v>0</v>
      </c>
      <c r="H355" s="71"/>
      <c r="I355" s="71"/>
      <c r="J355" s="71">
        <v>0</v>
      </c>
      <c r="K355" s="71">
        <v>0</v>
      </c>
      <c r="L355" s="71"/>
      <c r="M355" s="71"/>
      <c r="N355" s="72"/>
    </row>
    <row r="356" spans="1:14" s="153" customFormat="1" ht="12">
      <c r="A356" s="143">
        <v>42</v>
      </c>
      <c r="B356" s="143" t="s">
        <v>1273</v>
      </c>
      <c r="C356" s="143" t="s">
        <v>2550</v>
      </c>
      <c r="D356" s="144"/>
      <c r="E356" s="145">
        <f>SUM(E357:E365)</f>
        <v>510</v>
      </c>
      <c r="F356" s="145">
        <f aca="true" t="shared" si="89" ref="F356:M356">SUM(F357:F365)</f>
        <v>80</v>
      </c>
      <c r="G356" s="145">
        <f t="shared" si="89"/>
        <v>430</v>
      </c>
      <c r="H356" s="145">
        <f t="shared" si="89"/>
        <v>0</v>
      </c>
      <c r="I356" s="145">
        <f>SUM(I357:I365)</f>
        <v>0</v>
      </c>
      <c r="J356" s="145">
        <f t="shared" si="89"/>
        <v>0</v>
      </c>
      <c r="K356" s="145">
        <f t="shared" si="89"/>
        <v>80</v>
      </c>
      <c r="L356" s="145">
        <f t="shared" si="89"/>
        <v>0</v>
      </c>
      <c r="M356" s="145">
        <f t="shared" si="89"/>
        <v>0</v>
      </c>
      <c r="N356" s="146"/>
    </row>
    <row r="357" spans="1:14" ht="12">
      <c r="A357" s="64">
        <v>42</v>
      </c>
      <c r="B357" s="64" t="s">
        <v>1273</v>
      </c>
      <c r="C357" s="64" t="s">
        <v>2085</v>
      </c>
      <c r="D357" s="70" t="s">
        <v>2317</v>
      </c>
      <c r="E357" s="63">
        <f aca="true" t="shared" si="90" ref="E357:E365">SUM(F357:J357)</f>
        <v>21</v>
      </c>
      <c r="F357" s="71"/>
      <c r="G357" s="71">
        <v>21</v>
      </c>
      <c r="H357" s="71"/>
      <c r="I357" s="71"/>
      <c r="J357" s="71">
        <v>0</v>
      </c>
      <c r="K357" s="71">
        <v>0</v>
      </c>
      <c r="L357" s="71"/>
      <c r="M357" s="71"/>
      <c r="N357" s="72"/>
    </row>
    <row r="358" spans="1:14" ht="12">
      <c r="A358" s="64">
        <v>42</v>
      </c>
      <c r="B358" s="64" t="s">
        <v>1273</v>
      </c>
      <c r="C358" s="64" t="s">
        <v>2085</v>
      </c>
      <c r="D358" s="70" t="s">
        <v>2318</v>
      </c>
      <c r="E358" s="63">
        <f t="shared" si="90"/>
        <v>24</v>
      </c>
      <c r="F358" s="71"/>
      <c r="G358" s="71">
        <v>24</v>
      </c>
      <c r="H358" s="71"/>
      <c r="I358" s="71"/>
      <c r="J358" s="71">
        <v>0</v>
      </c>
      <c r="K358" s="71">
        <v>0</v>
      </c>
      <c r="L358" s="71"/>
      <c r="M358" s="71"/>
      <c r="N358" s="72"/>
    </row>
    <row r="359" spans="1:14" ht="12">
      <c r="A359" s="64">
        <v>42</v>
      </c>
      <c r="B359" s="68" t="s">
        <v>1273</v>
      </c>
      <c r="C359" s="68" t="s">
        <v>2085</v>
      </c>
      <c r="D359" s="79" t="s">
        <v>2319</v>
      </c>
      <c r="E359" s="63">
        <f t="shared" si="90"/>
        <v>60</v>
      </c>
      <c r="F359" s="76"/>
      <c r="G359" s="78">
        <v>60</v>
      </c>
      <c r="H359" s="78"/>
      <c r="I359" s="78"/>
      <c r="J359" s="78">
        <v>0</v>
      </c>
      <c r="K359" s="78">
        <v>0</v>
      </c>
      <c r="L359" s="78"/>
      <c r="M359" s="78"/>
      <c r="N359" s="77"/>
    </row>
    <row r="360" spans="1:14" ht="12">
      <c r="A360" s="64">
        <v>42</v>
      </c>
      <c r="B360" s="68" t="s">
        <v>1273</v>
      </c>
      <c r="C360" s="68" t="s">
        <v>2085</v>
      </c>
      <c r="D360" s="79" t="s">
        <v>2320</v>
      </c>
      <c r="E360" s="63">
        <f t="shared" si="90"/>
        <v>30</v>
      </c>
      <c r="F360" s="76"/>
      <c r="G360" s="78">
        <v>30</v>
      </c>
      <c r="H360" s="78"/>
      <c r="I360" s="78"/>
      <c r="J360" s="78">
        <v>0</v>
      </c>
      <c r="K360" s="78">
        <v>0</v>
      </c>
      <c r="L360" s="78"/>
      <c r="M360" s="78"/>
      <c r="N360" s="77"/>
    </row>
    <row r="361" spans="1:14" ht="12">
      <c r="A361" s="64">
        <v>42</v>
      </c>
      <c r="B361" s="68" t="s">
        <v>1273</v>
      </c>
      <c r="C361" s="68" t="s">
        <v>2085</v>
      </c>
      <c r="D361" s="79" t="s">
        <v>2321</v>
      </c>
      <c r="E361" s="63">
        <f t="shared" si="90"/>
        <v>50</v>
      </c>
      <c r="F361" s="76"/>
      <c r="G361" s="78">
        <v>50</v>
      </c>
      <c r="H361" s="78"/>
      <c r="I361" s="78"/>
      <c r="J361" s="78">
        <v>0</v>
      </c>
      <c r="K361" s="78">
        <v>0</v>
      </c>
      <c r="L361" s="78"/>
      <c r="M361" s="78"/>
      <c r="N361" s="77"/>
    </row>
    <row r="362" spans="1:14" ht="12">
      <c r="A362" s="64">
        <v>42</v>
      </c>
      <c r="B362" s="68" t="s">
        <v>1273</v>
      </c>
      <c r="C362" s="68" t="s">
        <v>2085</v>
      </c>
      <c r="D362" s="79" t="s">
        <v>2322</v>
      </c>
      <c r="E362" s="63">
        <f t="shared" si="90"/>
        <v>20</v>
      </c>
      <c r="F362" s="76"/>
      <c r="G362" s="78">
        <v>20</v>
      </c>
      <c r="H362" s="78"/>
      <c r="I362" s="78"/>
      <c r="J362" s="78">
        <v>0</v>
      </c>
      <c r="K362" s="78">
        <v>0</v>
      </c>
      <c r="L362" s="78"/>
      <c r="M362" s="78"/>
      <c r="N362" s="77"/>
    </row>
    <row r="363" spans="1:14" ht="12">
      <c r="A363" s="64">
        <v>42</v>
      </c>
      <c r="B363" s="68" t="s">
        <v>1273</v>
      </c>
      <c r="C363" s="68" t="s">
        <v>2085</v>
      </c>
      <c r="D363" s="79" t="s">
        <v>2323</v>
      </c>
      <c r="E363" s="63">
        <f t="shared" si="90"/>
        <v>183</v>
      </c>
      <c r="F363" s="76">
        <v>80</v>
      </c>
      <c r="G363" s="78">
        <v>103</v>
      </c>
      <c r="H363" s="78"/>
      <c r="I363" s="78"/>
      <c r="J363" s="78">
        <v>0</v>
      </c>
      <c r="K363" s="78">
        <v>80</v>
      </c>
      <c r="L363" s="78"/>
      <c r="M363" s="78"/>
      <c r="N363" s="77"/>
    </row>
    <row r="364" spans="1:14" ht="12">
      <c r="A364" s="64">
        <v>42</v>
      </c>
      <c r="B364" s="68" t="s">
        <v>1273</v>
      </c>
      <c r="C364" s="68" t="s">
        <v>2085</v>
      </c>
      <c r="D364" s="79" t="s">
        <v>2324</v>
      </c>
      <c r="E364" s="63">
        <f t="shared" si="90"/>
        <v>102</v>
      </c>
      <c r="F364" s="76"/>
      <c r="G364" s="78">
        <v>102</v>
      </c>
      <c r="H364" s="78"/>
      <c r="I364" s="78"/>
      <c r="J364" s="78">
        <v>0</v>
      </c>
      <c r="K364" s="78">
        <v>0</v>
      </c>
      <c r="L364" s="78"/>
      <c r="M364" s="78"/>
      <c r="N364" s="77"/>
    </row>
    <row r="365" spans="1:14" ht="12">
      <c r="A365" s="64">
        <v>42</v>
      </c>
      <c r="B365" s="68" t="s">
        <v>1273</v>
      </c>
      <c r="C365" s="68" t="s">
        <v>2085</v>
      </c>
      <c r="D365" s="79" t="s">
        <v>2325</v>
      </c>
      <c r="E365" s="63">
        <f t="shared" si="90"/>
        <v>20</v>
      </c>
      <c r="F365" s="76"/>
      <c r="G365" s="78">
        <v>20</v>
      </c>
      <c r="H365" s="78"/>
      <c r="I365" s="78"/>
      <c r="J365" s="78">
        <v>0</v>
      </c>
      <c r="K365" s="78">
        <v>0</v>
      </c>
      <c r="L365" s="78"/>
      <c r="M365" s="78"/>
      <c r="N365" s="77"/>
    </row>
    <row r="366" spans="1:14" s="154" customFormat="1" ht="12">
      <c r="A366" s="137"/>
      <c r="B366" s="136" t="s">
        <v>2611</v>
      </c>
      <c r="C366" s="136"/>
      <c r="D366" s="156"/>
      <c r="E366" s="139">
        <f>SUM(E367:E369)</f>
        <v>99</v>
      </c>
      <c r="F366" s="139">
        <f aca="true" t="shared" si="91" ref="F366:K366">SUM(F367:F369)</f>
        <v>99</v>
      </c>
      <c r="G366" s="139">
        <f t="shared" si="91"/>
        <v>0</v>
      </c>
      <c r="H366" s="139">
        <f t="shared" si="91"/>
        <v>0</v>
      </c>
      <c r="I366" s="139">
        <f>SUM(I367:I369)</f>
        <v>0</v>
      </c>
      <c r="J366" s="139">
        <f t="shared" si="91"/>
        <v>0</v>
      </c>
      <c r="K366" s="139">
        <f t="shared" si="91"/>
        <v>25</v>
      </c>
      <c r="L366" s="139">
        <f>SUM(L367:L369)</f>
        <v>0</v>
      </c>
      <c r="M366" s="139">
        <f>SUM(M367:M369)</f>
        <v>7</v>
      </c>
      <c r="N366" s="157"/>
    </row>
    <row r="367" spans="1:14" ht="12">
      <c r="A367" s="64">
        <v>43</v>
      </c>
      <c r="B367" s="64" t="s">
        <v>1274</v>
      </c>
      <c r="C367" s="64" t="s">
        <v>2086</v>
      </c>
      <c r="D367" s="70" t="s">
        <v>2087</v>
      </c>
      <c r="E367" s="63">
        <f>SUM(F367:J367)</f>
        <v>63</v>
      </c>
      <c r="F367" s="63">
        <v>63</v>
      </c>
      <c r="G367" s="78"/>
      <c r="H367" s="78"/>
      <c r="I367" s="78"/>
      <c r="J367" s="78"/>
      <c r="K367" s="78"/>
      <c r="L367" s="78"/>
      <c r="M367" s="78"/>
      <c r="N367" s="77"/>
    </row>
    <row r="368" spans="1:14" ht="12">
      <c r="A368" s="64">
        <v>43</v>
      </c>
      <c r="B368" s="64" t="s">
        <v>1274</v>
      </c>
      <c r="C368" s="64" t="s">
        <v>2084</v>
      </c>
      <c r="D368" s="70" t="s">
        <v>2088</v>
      </c>
      <c r="E368" s="63">
        <f>SUM(F368:J368)</f>
        <v>11</v>
      </c>
      <c r="F368" s="63">
        <v>11</v>
      </c>
      <c r="G368" s="78"/>
      <c r="H368" s="78"/>
      <c r="I368" s="78"/>
      <c r="J368" s="78"/>
      <c r="K368" s="78"/>
      <c r="L368" s="78"/>
      <c r="M368" s="78"/>
      <c r="N368" s="77"/>
    </row>
    <row r="369" spans="1:14" s="153" customFormat="1" ht="12">
      <c r="A369" s="143">
        <v>43</v>
      </c>
      <c r="B369" s="143" t="s">
        <v>1274</v>
      </c>
      <c r="C369" s="143" t="s">
        <v>2550</v>
      </c>
      <c r="D369" s="144"/>
      <c r="E369" s="145">
        <f>SUM(E370:E372)</f>
        <v>25</v>
      </c>
      <c r="F369" s="145">
        <f aca="true" t="shared" si="92" ref="F369:L369">SUM(F370:F372)</f>
        <v>25</v>
      </c>
      <c r="G369" s="145">
        <f t="shared" si="92"/>
        <v>0</v>
      </c>
      <c r="H369" s="145">
        <f t="shared" si="92"/>
        <v>0</v>
      </c>
      <c r="I369" s="145">
        <f>SUM(I370:I372)</f>
        <v>0</v>
      </c>
      <c r="J369" s="145">
        <f t="shared" si="92"/>
        <v>0</v>
      </c>
      <c r="K369" s="145">
        <f t="shared" si="92"/>
        <v>25</v>
      </c>
      <c r="L369" s="145">
        <f t="shared" si="92"/>
        <v>0</v>
      </c>
      <c r="M369" s="145">
        <v>7</v>
      </c>
      <c r="N369" s="155"/>
    </row>
    <row r="370" spans="1:14" ht="12">
      <c r="A370" s="64">
        <v>43</v>
      </c>
      <c r="B370" s="64" t="s">
        <v>1274</v>
      </c>
      <c r="C370" s="64" t="s">
        <v>2085</v>
      </c>
      <c r="D370" s="74" t="s">
        <v>2156</v>
      </c>
      <c r="E370" s="63">
        <f>SUM(F370:J370)</f>
        <v>5</v>
      </c>
      <c r="F370" s="71">
        <v>5</v>
      </c>
      <c r="G370" s="71">
        <v>0</v>
      </c>
      <c r="H370" s="71"/>
      <c r="I370" s="71"/>
      <c r="J370" s="71">
        <v>0</v>
      </c>
      <c r="K370" s="71">
        <v>5</v>
      </c>
      <c r="L370" s="71"/>
      <c r="M370" s="71"/>
      <c r="N370" s="72"/>
    </row>
    <row r="371" spans="1:14" ht="12">
      <c r="A371" s="64">
        <v>43</v>
      </c>
      <c r="B371" s="68" t="s">
        <v>1274</v>
      </c>
      <c r="C371" s="64" t="s">
        <v>2085</v>
      </c>
      <c r="D371" s="88" t="s">
        <v>2326</v>
      </c>
      <c r="E371" s="63">
        <f>SUM(F371:J371)</f>
        <v>10</v>
      </c>
      <c r="F371" s="78">
        <v>10</v>
      </c>
      <c r="G371" s="78">
        <v>0</v>
      </c>
      <c r="H371" s="78"/>
      <c r="I371" s="78"/>
      <c r="J371" s="78">
        <v>0</v>
      </c>
      <c r="K371" s="78">
        <v>10</v>
      </c>
      <c r="L371" s="78"/>
      <c r="M371" s="78"/>
      <c r="N371" s="77"/>
    </row>
    <row r="372" spans="1:14" ht="12">
      <c r="A372" s="64">
        <v>43</v>
      </c>
      <c r="B372" s="68" t="s">
        <v>1274</v>
      </c>
      <c r="C372" s="64" t="s">
        <v>2085</v>
      </c>
      <c r="D372" s="88" t="s">
        <v>2327</v>
      </c>
      <c r="E372" s="63">
        <f>SUM(F372:J372)</f>
        <v>10</v>
      </c>
      <c r="F372" s="78">
        <v>10</v>
      </c>
      <c r="G372" s="78">
        <v>0</v>
      </c>
      <c r="H372" s="78"/>
      <c r="I372" s="78"/>
      <c r="J372" s="78">
        <v>0</v>
      </c>
      <c r="K372" s="78">
        <v>10</v>
      </c>
      <c r="L372" s="78"/>
      <c r="M372" s="78"/>
      <c r="N372" s="77"/>
    </row>
    <row r="373" spans="1:14" s="154" customFormat="1" ht="12">
      <c r="A373" s="137"/>
      <c r="B373" s="136" t="s">
        <v>2612</v>
      </c>
      <c r="C373" s="137"/>
      <c r="D373" s="167"/>
      <c r="E373" s="139">
        <f>SUM(E374:E377)</f>
        <v>304</v>
      </c>
      <c r="F373" s="139">
        <f aca="true" t="shared" si="93" ref="F373:K373">SUM(F374:F377)</f>
        <v>304</v>
      </c>
      <c r="G373" s="139">
        <f t="shared" si="93"/>
        <v>0</v>
      </c>
      <c r="H373" s="139">
        <f t="shared" si="93"/>
        <v>0</v>
      </c>
      <c r="I373" s="139">
        <f>SUM(I374:I377)</f>
        <v>0</v>
      </c>
      <c r="J373" s="139">
        <f t="shared" si="93"/>
        <v>0</v>
      </c>
      <c r="K373" s="139">
        <f t="shared" si="93"/>
        <v>10</v>
      </c>
      <c r="L373" s="139">
        <f>SUM(L374:L377)</f>
        <v>0</v>
      </c>
      <c r="M373" s="139">
        <f>SUM(M374:M377)</f>
        <v>152</v>
      </c>
      <c r="N373" s="157"/>
    </row>
    <row r="374" spans="1:14" ht="12">
      <c r="A374" s="68">
        <v>44</v>
      </c>
      <c r="B374" s="64" t="s">
        <v>1275</v>
      </c>
      <c r="C374" s="64" t="s">
        <v>2086</v>
      </c>
      <c r="D374" s="70" t="s">
        <v>2087</v>
      </c>
      <c r="E374" s="63">
        <f>SUM(F374:J374)</f>
        <v>129</v>
      </c>
      <c r="F374" s="63">
        <v>129</v>
      </c>
      <c r="G374" s="78"/>
      <c r="H374" s="78"/>
      <c r="I374" s="78"/>
      <c r="J374" s="78"/>
      <c r="K374" s="78"/>
      <c r="L374" s="78"/>
      <c r="M374" s="78"/>
      <c r="N374" s="77"/>
    </row>
    <row r="375" spans="1:14" ht="12">
      <c r="A375" s="68">
        <v>44</v>
      </c>
      <c r="B375" s="64" t="s">
        <v>1275</v>
      </c>
      <c r="C375" s="64" t="s">
        <v>2084</v>
      </c>
      <c r="D375" s="70" t="s">
        <v>2088</v>
      </c>
      <c r="E375" s="63">
        <f>SUM(F375:J375)</f>
        <v>15</v>
      </c>
      <c r="F375" s="63">
        <v>15</v>
      </c>
      <c r="G375" s="78"/>
      <c r="H375" s="78"/>
      <c r="I375" s="78"/>
      <c r="J375" s="78"/>
      <c r="K375" s="78"/>
      <c r="L375" s="78"/>
      <c r="M375" s="78"/>
      <c r="N375" s="77"/>
    </row>
    <row r="376" spans="1:14" s="73" customFormat="1" ht="12">
      <c r="A376" s="68">
        <v>44</v>
      </c>
      <c r="B376" s="64" t="s">
        <v>1275</v>
      </c>
      <c r="C376" s="64" t="s">
        <v>2086</v>
      </c>
      <c r="D376" s="74" t="s">
        <v>2328</v>
      </c>
      <c r="E376" s="63">
        <f>SUM(F376:J376)</f>
        <v>10</v>
      </c>
      <c r="F376" s="71">
        <v>10</v>
      </c>
      <c r="G376" s="71">
        <v>0</v>
      </c>
      <c r="H376" s="71"/>
      <c r="I376" s="71"/>
      <c r="J376" s="71">
        <v>0</v>
      </c>
      <c r="K376" s="71">
        <v>10</v>
      </c>
      <c r="L376" s="71"/>
      <c r="M376" s="71"/>
      <c r="N376" s="72"/>
    </row>
    <row r="377" spans="1:14" s="151" customFormat="1" ht="12">
      <c r="A377" s="142">
        <v>44</v>
      </c>
      <c r="B377" s="143" t="s">
        <v>1275</v>
      </c>
      <c r="C377" s="143" t="s">
        <v>2550</v>
      </c>
      <c r="D377" s="150"/>
      <c r="E377" s="145">
        <f>SUM(E378)</f>
        <v>150</v>
      </c>
      <c r="F377" s="145">
        <f aca="true" t="shared" si="94" ref="F377:L377">SUM(F378)</f>
        <v>150</v>
      </c>
      <c r="G377" s="145">
        <f t="shared" si="94"/>
        <v>0</v>
      </c>
      <c r="H377" s="145">
        <f t="shared" si="94"/>
        <v>0</v>
      </c>
      <c r="I377" s="145">
        <f t="shared" si="94"/>
        <v>0</v>
      </c>
      <c r="J377" s="145">
        <f t="shared" si="94"/>
        <v>0</v>
      </c>
      <c r="K377" s="145">
        <f t="shared" si="94"/>
        <v>0</v>
      </c>
      <c r="L377" s="145">
        <f t="shared" si="94"/>
        <v>0</v>
      </c>
      <c r="M377" s="145">
        <v>152</v>
      </c>
      <c r="N377" s="146"/>
    </row>
    <row r="378" spans="1:14" s="73" customFormat="1" ht="12">
      <c r="A378" s="68">
        <v>44</v>
      </c>
      <c r="B378" s="68" t="s">
        <v>1275</v>
      </c>
      <c r="C378" s="64" t="s">
        <v>2085</v>
      </c>
      <c r="D378" s="79" t="s">
        <v>2329</v>
      </c>
      <c r="E378" s="63">
        <f>SUM(F378:J378)</f>
        <v>150</v>
      </c>
      <c r="F378" s="76">
        <v>150</v>
      </c>
      <c r="G378" s="78">
        <v>0</v>
      </c>
      <c r="H378" s="78"/>
      <c r="I378" s="78"/>
      <c r="J378" s="78">
        <v>0</v>
      </c>
      <c r="K378" s="78">
        <v>0</v>
      </c>
      <c r="L378" s="78"/>
      <c r="M378" s="78"/>
      <c r="N378" s="77" t="s">
        <v>2330</v>
      </c>
    </row>
    <row r="379" spans="1:14" s="149" customFormat="1" ht="12">
      <c r="A379" s="136"/>
      <c r="B379" s="136" t="s">
        <v>2613</v>
      </c>
      <c r="C379" s="137"/>
      <c r="D379" s="156"/>
      <c r="E379" s="139">
        <f>SUM(E380:E383)</f>
        <v>2056</v>
      </c>
      <c r="F379" s="139">
        <f aca="true" t="shared" si="95" ref="F379:M379">SUM(F380:F383)</f>
        <v>1756</v>
      </c>
      <c r="G379" s="139">
        <f t="shared" si="95"/>
        <v>300</v>
      </c>
      <c r="H379" s="139">
        <f t="shared" si="95"/>
        <v>0</v>
      </c>
      <c r="I379" s="139">
        <f>SUM(I380:I383)</f>
        <v>0</v>
      </c>
      <c r="J379" s="139">
        <f t="shared" si="95"/>
        <v>0</v>
      </c>
      <c r="K379" s="139">
        <f t="shared" si="95"/>
        <v>140</v>
      </c>
      <c r="L379" s="139">
        <f t="shared" si="95"/>
        <v>0</v>
      </c>
      <c r="M379" s="139">
        <f t="shared" si="95"/>
        <v>0</v>
      </c>
      <c r="N379" s="157"/>
    </row>
    <row r="380" spans="1:14" s="73" customFormat="1" ht="12">
      <c r="A380" s="68">
        <v>45</v>
      </c>
      <c r="B380" s="64" t="s">
        <v>1276</v>
      </c>
      <c r="C380" s="64" t="s">
        <v>2086</v>
      </c>
      <c r="D380" s="70" t="s">
        <v>2087</v>
      </c>
      <c r="E380" s="63">
        <f>SUM(F380:J380)</f>
        <v>1512</v>
      </c>
      <c r="F380" s="63">
        <v>1512</v>
      </c>
      <c r="G380" s="78"/>
      <c r="H380" s="78"/>
      <c r="I380" s="78"/>
      <c r="J380" s="78"/>
      <c r="K380" s="78"/>
      <c r="L380" s="78"/>
      <c r="M380" s="78"/>
      <c r="N380" s="77"/>
    </row>
    <row r="381" spans="1:14" s="73" customFormat="1" ht="12">
      <c r="A381" s="68">
        <v>45</v>
      </c>
      <c r="B381" s="64" t="s">
        <v>1276</v>
      </c>
      <c r="C381" s="64" t="s">
        <v>2084</v>
      </c>
      <c r="D381" s="70" t="s">
        <v>2088</v>
      </c>
      <c r="E381" s="63">
        <f>SUM(F381:J381)</f>
        <v>155</v>
      </c>
      <c r="F381" s="63">
        <v>155</v>
      </c>
      <c r="G381" s="78"/>
      <c r="H381" s="78"/>
      <c r="I381" s="78"/>
      <c r="J381" s="78"/>
      <c r="K381" s="78"/>
      <c r="L381" s="78"/>
      <c r="M381" s="78"/>
      <c r="N381" s="77"/>
    </row>
    <row r="382" spans="1:14" s="73" customFormat="1" ht="12">
      <c r="A382" s="68">
        <v>45</v>
      </c>
      <c r="B382" s="64" t="s">
        <v>1276</v>
      </c>
      <c r="C382" s="64" t="s">
        <v>2086</v>
      </c>
      <c r="D382" s="70" t="s">
        <v>2190</v>
      </c>
      <c r="E382" s="63">
        <f>SUM(F382:J382)</f>
        <v>50</v>
      </c>
      <c r="F382" s="71">
        <v>0</v>
      </c>
      <c r="G382" s="71">
        <v>50</v>
      </c>
      <c r="H382" s="71"/>
      <c r="I382" s="71"/>
      <c r="J382" s="71">
        <v>0</v>
      </c>
      <c r="K382" s="71">
        <v>0</v>
      </c>
      <c r="L382" s="71"/>
      <c r="M382" s="71"/>
      <c r="N382" s="72"/>
    </row>
    <row r="383" spans="1:14" s="151" customFormat="1" ht="12">
      <c r="A383" s="142">
        <v>45</v>
      </c>
      <c r="B383" s="143" t="s">
        <v>1276</v>
      </c>
      <c r="C383" s="143" t="s">
        <v>2550</v>
      </c>
      <c r="D383" s="144"/>
      <c r="E383" s="145">
        <f>SUM(E384:E388)</f>
        <v>339</v>
      </c>
      <c r="F383" s="145">
        <f aca="true" t="shared" si="96" ref="F383:M383">SUM(F384:F388)</f>
        <v>89</v>
      </c>
      <c r="G383" s="145">
        <f t="shared" si="96"/>
        <v>250</v>
      </c>
      <c r="H383" s="145">
        <f t="shared" si="96"/>
        <v>0</v>
      </c>
      <c r="I383" s="145">
        <f>SUM(I384:I388)</f>
        <v>0</v>
      </c>
      <c r="J383" s="145">
        <f t="shared" si="96"/>
        <v>0</v>
      </c>
      <c r="K383" s="145">
        <f t="shared" si="96"/>
        <v>140</v>
      </c>
      <c r="L383" s="145">
        <f t="shared" si="96"/>
        <v>0</v>
      </c>
      <c r="M383" s="145">
        <f t="shared" si="96"/>
        <v>0</v>
      </c>
      <c r="N383" s="146"/>
    </row>
    <row r="384" spans="1:14" s="73" customFormat="1" ht="12">
      <c r="A384" s="68">
        <v>45</v>
      </c>
      <c r="B384" s="64" t="s">
        <v>1276</v>
      </c>
      <c r="C384" s="64" t="s">
        <v>2085</v>
      </c>
      <c r="D384" s="70" t="s">
        <v>2331</v>
      </c>
      <c r="E384" s="63">
        <f>SUM(F384:J384)</f>
        <v>75</v>
      </c>
      <c r="F384" s="71">
        <v>0</v>
      </c>
      <c r="G384" s="71">
        <v>75</v>
      </c>
      <c r="H384" s="71"/>
      <c r="I384" s="71"/>
      <c r="J384" s="71">
        <v>0</v>
      </c>
      <c r="K384" s="71">
        <v>50</v>
      </c>
      <c r="L384" s="71"/>
      <c r="M384" s="71"/>
      <c r="N384" s="72"/>
    </row>
    <row r="385" spans="1:14" s="73" customFormat="1" ht="12">
      <c r="A385" s="68">
        <v>45</v>
      </c>
      <c r="B385" s="64" t="s">
        <v>1276</v>
      </c>
      <c r="C385" s="64" t="s">
        <v>2085</v>
      </c>
      <c r="D385" s="70" t="s">
        <v>2332</v>
      </c>
      <c r="E385" s="63">
        <f>SUM(F385:J385)</f>
        <v>102</v>
      </c>
      <c r="F385" s="71">
        <v>62</v>
      </c>
      <c r="G385" s="71">
        <v>40</v>
      </c>
      <c r="H385" s="71"/>
      <c r="I385" s="71"/>
      <c r="J385" s="71">
        <v>0</v>
      </c>
      <c r="K385" s="71">
        <v>60</v>
      </c>
      <c r="L385" s="71"/>
      <c r="M385" s="71"/>
      <c r="N385" s="72"/>
    </row>
    <row r="386" spans="1:14" s="73" customFormat="1" ht="12">
      <c r="A386" s="68">
        <v>45</v>
      </c>
      <c r="B386" s="64" t="s">
        <v>1276</v>
      </c>
      <c r="C386" s="64" t="s">
        <v>2085</v>
      </c>
      <c r="D386" s="70" t="s">
        <v>2333</v>
      </c>
      <c r="E386" s="63">
        <f>SUM(F386:J386)</f>
        <v>57</v>
      </c>
      <c r="F386" s="71">
        <v>27</v>
      </c>
      <c r="G386" s="71">
        <v>30</v>
      </c>
      <c r="H386" s="71"/>
      <c r="I386" s="71"/>
      <c r="J386" s="71">
        <v>0</v>
      </c>
      <c r="K386" s="71">
        <v>30</v>
      </c>
      <c r="L386" s="71"/>
      <c r="M386" s="71"/>
      <c r="N386" s="72"/>
    </row>
    <row r="387" spans="1:14" s="73" customFormat="1" ht="12">
      <c r="A387" s="68">
        <v>45</v>
      </c>
      <c r="B387" s="64" t="s">
        <v>1276</v>
      </c>
      <c r="C387" s="64" t="s">
        <v>2085</v>
      </c>
      <c r="D387" s="70" t="s">
        <v>2334</v>
      </c>
      <c r="E387" s="63">
        <f>SUM(F387:J387)</f>
        <v>56</v>
      </c>
      <c r="F387" s="71">
        <v>0</v>
      </c>
      <c r="G387" s="71">
        <v>56</v>
      </c>
      <c r="H387" s="71"/>
      <c r="I387" s="71"/>
      <c r="J387" s="71">
        <v>0</v>
      </c>
      <c r="K387" s="71">
        <v>0</v>
      </c>
      <c r="L387" s="71"/>
      <c r="M387" s="71"/>
      <c r="N387" s="72"/>
    </row>
    <row r="388" spans="1:14" s="73" customFormat="1" ht="12">
      <c r="A388" s="68">
        <v>45</v>
      </c>
      <c r="B388" s="64" t="s">
        <v>1276</v>
      </c>
      <c r="C388" s="64" t="s">
        <v>2085</v>
      </c>
      <c r="D388" s="70" t="s">
        <v>2335</v>
      </c>
      <c r="E388" s="63">
        <f>SUM(F388:J388)</f>
        <v>49</v>
      </c>
      <c r="F388" s="71">
        <v>0</v>
      </c>
      <c r="G388" s="71">
        <v>49</v>
      </c>
      <c r="H388" s="71"/>
      <c r="I388" s="71"/>
      <c r="J388" s="71">
        <v>0</v>
      </c>
      <c r="K388" s="71">
        <v>0</v>
      </c>
      <c r="L388" s="71"/>
      <c r="M388" s="71"/>
      <c r="N388" s="72"/>
    </row>
    <row r="389" spans="1:14" s="149" customFormat="1" ht="12">
      <c r="A389" s="136"/>
      <c r="B389" s="137" t="s">
        <v>2614</v>
      </c>
      <c r="C389" s="137"/>
      <c r="D389" s="138"/>
      <c r="E389" s="139">
        <f>SUM(E390:E392)</f>
        <v>136</v>
      </c>
      <c r="F389" s="139">
        <f aca="true" t="shared" si="97" ref="F389:M389">SUM(F390:F392)</f>
        <v>136</v>
      </c>
      <c r="G389" s="139">
        <f t="shared" si="97"/>
        <v>0</v>
      </c>
      <c r="H389" s="139">
        <f t="shared" si="97"/>
        <v>0</v>
      </c>
      <c r="I389" s="139">
        <f>SUM(I390:I392)</f>
        <v>0</v>
      </c>
      <c r="J389" s="139">
        <f t="shared" si="97"/>
        <v>0</v>
      </c>
      <c r="K389" s="139">
        <f t="shared" si="97"/>
        <v>25</v>
      </c>
      <c r="L389" s="139">
        <f t="shared" si="97"/>
        <v>0</v>
      </c>
      <c r="M389" s="139">
        <f t="shared" si="97"/>
        <v>13</v>
      </c>
      <c r="N389" s="148"/>
    </row>
    <row r="390" spans="1:14" s="73" customFormat="1" ht="12">
      <c r="A390" s="68">
        <v>46</v>
      </c>
      <c r="B390" s="64" t="s">
        <v>1277</v>
      </c>
      <c r="C390" s="64" t="s">
        <v>2086</v>
      </c>
      <c r="D390" s="70" t="s">
        <v>2087</v>
      </c>
      <c r="E390" s="63">
        <f>SUM(F390:J390)</f>
        <v>97</v>
      </c>
      <c r="F390" s="63">
        <v>97</v>
      </c>
      <c r="G390" s="71"/>
      <c r="H390" s="71"/>
      <c r="I390" s="71"/>
      <c r="J390" s="71"/>
      <c r="K390" s="71"/>
      <c r="L390" s="71"/>
      <c r="M390" s="71"/>
      <c r="N390" s="72"/>
    </row>
    <row r="391" spans="1:14" s="73" customFormat="1" ht="12">
      <c r="A391" s="68">
        <v>46</v>
      </c>
      <c r="B391" s="64" t="s">
        <v>1277</v>
      </c>
      <c r="C391" s="64" t="s">
        <v>2084</v>
      </c>
      <c r="D391" s="70" t="s">
        <v>2088</v>
      </c>
      <c r="E391" s="63">
        <f>SUM(F391:J391)</f>
        <v>14</v>
      </c>
      <c r="F391" s="63">
        <v>14</v>
      </c>
      <c r="G391" s="71"/>
      <c r="H391" s="71"/>
      <c r="I391" s="71"/>
      <c r="J391" s="71"/>
      <c r="K391" s="71"/>
      <c r="L391" s="71"/>
      <c r="M391" s="71"/>
      <c r="N391" s="72"/>
    </row>
    <row r="392" spans="1:14" s="151" customFormat="1" ht="12">
      <c r="A392" s="142">
        <v>46</v>
      </c>
      <c r="B392" s="143" t="s">
        <v>1277</v>
      </c>
      <c r="C392" s="143" t="s">
        <v>2550</v>
      </c>
      <c r="D392" s="144"/>
      <c r="E392" s="145">
        <f>SUM(E393:E394)</f>
        <v>25</v>
      </c>
      <c r="F392" s="145">
        <f aca="true" t="shared" si="98" ref="F392:M392">SUM(F393:F394)</f>
        <v>25</v>
      </c>
      <c r="G392" s="145">
        <f t="shared" si="98"/>
        <v>0</v>
      </c>
      <c r="H392" s="145">
        <f t="shared" si="98"/>
        <v>0</v>
      </c>
      <c r="I392" s="145">
        <f>SUM(I393:I394)</f>
        <v>0</v>
      </c>
      <c r="J392" s="145">
        <f t="shared" si="98"/>
        <v>0</v>
      </c>
      <c r="K392" s="145">
        <f t="shared" si="98"/>
        <v>25</v>
      </c>
      <c r="L392" s="145">
        <f t="shared" si="98"/>
        <v>0</v>
      </c>
      <c r="M392" s="145">
        <f t="shared" si="98"/>
        <v>13</v>
      </c>
      <c r="N392" s="146"/>
    </row>
    <row r="393" spans="1:14" s="73" customFormat="1" ht="12">
      <c r="A393" s="68">
        <v>46</v>
      </c>
      <c r="B393" s="64" t="s">
        <v>1277</v>
      </c>
      <c r="C393" s="64" t="s">
        <v>2085</v>
      </c>
      <c r="D393" s="74" t="s">
        <v>2336</v>
      </c>
      <c r="E393" s="63">
        <f>SUM(F393:J393)</f>
        <v>15</v>
      </c>
      <c r="F393" s="71">
        <v>15</v>
      </c>
      <c r="G393" s="71">
        <v>0</v>
      </c>
      <c r="H393" s="71"/>
      <c r="I393" s="71"/>
      <c r="J393" s="71">
        <v>0</v>
      </c>
      <c r="K393" s="71">
        <v>15</v>
      </c>
      <c r="L393" s="71"/>
      <c r="M393" s="71">
        <v>5</v>
      </c>
      <c r="N393" s="72"/>
    </row>
    <row r="394" spans="1:14" s="73" customFormat="1" ht="12">
      <c r="A394" s="68">
        <v>46</v>
      </c>
      <c r="B394" s="64" t="s">
        <v>1277</v>
      </c>
      <c r="C394" s="64" t="s">
        <v>2085</v>
      </c>
      <c r="D394" s="74" t="s">
        <v>2338</v>
      </c>
      <c r="E394" s="63">
        <f>SUM(F394:J394)</f>
        <v>10</v>
      </c>
      <c r="F394" s="71">
        <v>10</v>
      </c>
      <c r="G394" s="71">
        <v>0</v>
      </c>
      <c r="H394" s="71"/>
      <c r="I394" s="71"/>
      <c r="J394" s="71">
        <v>0</v>
      </c>
      <c r="K394" s="71">
        <v>10</v>
      </c>
      <c r="L394" s="71"/>
      <c r="M394" s="71">
        <v>8</v>
      </c>
      <c r="N394" s="72"/>
    </row>
    <row r="395" spans="1:14" s="149" customFormat="1" ht="12">
      <c r="A395" s="136"/>
      <c r="B395" s="137" t="s">
        <v>2615</v>
      </c>
      <c r="C395" s="137"/>
      <c r="D395" s="152"/>
      <c r="E395" s="139">
        <f>SUM(E396:E398)</f>
        <v>140</v>
      </c>
      <c r="F395" s="139">
        <f aca="true" t="shared" si="99" ref="F395:K395">SUM(F396:F398)</f>
        <v>140</v>
      </c>
      <c r="G395" s="139">
        <f t="shared" si="99"/>
        <v>0</v>
      </c>
      <c r="H395" s="139">
        <f t="shared" si="99"/>
        <v>0</v>
      </c>
      <c r="I395" s="139">
        <f>SUM(I396:I398)</f>
        <v>0</v>
      </c>
      <c r="J395" s="139">
        <f t="shared" si="99"/>
        <v>0</v>
      </c>
      <c r="K395" s="139">
        <f t="shared" si="99"/>
        <v>40</v>
      </c>
      <c r="L395" s="139">
        <f>SUM(L396:L398)</f>
        <v>0</v>
      </c>
      <c r="M395" s="139">
        <f>SUM(M396:M398)</f>
        <v>40</v>
      </c>
      <c r="N395" s="148"/>
    </row>
    <row r="396" spans="1:14" s="73" customFormat="1" ht="12">
      <c r="A396" s="68">
        <v>47</v>
      </c>
      <c r="B396" s="64" t="s">
        <v>1278</v>
      </c>
      <c r="C396" s="64" t="s">
        <v>2086</v>
      </c>
      <c r="D396" s="70" t="s">
        <v>2087</v>
      </c>
      <c r="E396" s="63">
        <f>SUM(F396:J396)</f>
        <v>96</v>
      </c>
      <c r="F396" s="63">
        <v>96</v>
      </c>
      <c r="G396" s="71"/>
      <c r="H396" s="71"/>
      <c r="I396" s="71"/>
      <c r="J396" s="71"/>
      <c r="K396" s="71"/>
      <c r="L396" s="71"/>
      <c r="M396" s="71"/>
      <c r="N396" s="72"/>
    </row>
    <row r="397" spans="1:14" s="73" customFormat="1" ht="12">
      <c r="A397" s="68">
        <v>47</v>
      </c>
      <c r="B397" s="64" t="s">
        <v>1278</v>
      </c>
      <c r="C397" s="64" t="s">
        <v>2084</v>
      </c>
      <c r="D397" s="70" t="s">
        <v>2088</v>
      </c>
      <c r="E397" s="63">
        <f>SUM(F397:J397)</f>
        <v>4</v>
      </c>
      <c r="F397" s="63">
        <v>4</v>
      </c>
      <c r="G397" s="71"/>
      <c r="H397" s="71"/>
      <c r="I397" s="71"/>
      <c r="J397" s="71"/>
      <c r="K397" s="71"/>
      <c r="L397" s="71"/>
      <c r="M397" s="71"/>
      <c r="N397" s="72"/>
    </row>
    <row r="398" spans="1:14" s="151" customFormat="1" ht="12">
      <c r="A398" s="142">
        <v>47</v>
      </c>
      <c r="B398" s="143" t="s">
        <v>1278</v>
      </c>
      <c r="C398" s="143" t="s">
        <v>2550</v>
      </c>
      <c r="D398" s="144"/>
      <c r="E398" s="145">
        <f>SUM(E399:E400)</f>
        <v>40</v>
      </c>
      <c r="F398" s="145">
        <f aca="true" t="shared" si="100" ref="F398:L398">SUM(F399:F400)</f>
        <v>40</v>
      </c>
      <c r="G398" s="145">
        <f t="shared" si="100"/>
        <v>0</v>
      </c>
      <c r="H398" s="145">
        <f t="shared" si="100"/>
        <v>0</v>
      </c>
      <c r="I398" s="145">
        <f>SUM(I399:I400)</f>
        <v>0</v>
      </c>
      <c r="J398" s="145">
        <f t="shared" si="100"/>
        <v>0</v>
      </c>
      <c r="K398" s="145">
        <f t="shared" si="100"/>
        <v>40</v>
      </c>
      <c r="L398" s="145">
        <f t="shared" si="100"/>
        <v>0</v>
      </c>
      <c r="M398" s="145">
        <v>40</v>
      </c>
      <c r="N398" s="146"/>
    </row>
    <row r="399" spans="1:14" s="73" customFormat="1" ht="12">
      <c r="A399" s="68">
        <v>47</v>
      </c>
      <c r="B399" s="64" t="s">
        <v>1278</v>
      </c>
      <c r="C399" s="64" t="s">
        <v>2085</v>
      </c>
      <c r="D399" s="74" t="s">
        <v>2337</v>
      </c>
      <c r="E399" s="63">
        <f>SUM(F399:J399)</f>
        <v>20</v>
      </c>
      <c r="F399" s="71">
        <v>20</v>
      </c>
      <c r="G399" s="71">
        <v>0</v>
      </c>
      <c r="H399" s="71"/>
      <c r="I399" s="71"/>
      <c r="J399" s="71">
        <v>0</v>
      </c>
      <c r="K399" s="71">
        <v>20</v>
      </c>
      <c r="L399" s="71"/>
      <c r="M399" s="71"/>
      <c r="N399" s="72"/>
    </row>
    <row r="400" spans="1:14" s="73" customFormat="1" ht="12">
      <c r="A400" s="68">
        <v>47</v>
      </c>
      <c r="B400" s="64" t="s">
        <v>1278</v>
      </c>
      <c r="C400" s="64" t="s">
        <v>2085</v>
      </c>
      <c r="D400" s="74" t="s">
        <v>2339</v>
      </c>
      <c r="E400" s="63">
        <f>SUM(F400:J400)</f>
        <v>20</v>
      </c>
      <c r="F400" s="71">
        <v>20</v>
      </c>
      <c r="G400" s="71">
        <v>0</v>
      </c>
      <c r="H400" s="71"/>
      <c r="I400" s="71"/>
      <c r="J400" s="71">
        <v>0</v>
      </c>
      <c r="K400" s="71">
        <v>20</v>
      </c>
      <c r="L400" s="71"/>
      <c r="M400" s="71"/>
      <c r="N400" s="72"/>
    </row>
    <row r="401" spans="1:14" s="149" customFormat="1" ht="12">
      <c r="A401" s="136"/>
      <c r="B401" s="137" t="s">
        <v>2616</v>
      </c>
      <c r="C401" s="137"/>
      <c r="D401" s="152"/>
      <c r="E401" s="139">
        <f>SUM(E402:E403)</f>
        <v>100</v>
      </c>
      <c r="F401" s="139">
        <f aca="true" t="shared" si="101" ref="F401:L401">SUM(F402:F403)</f>
        <v>80</v>
      </c>
      <c r="G401" s="139">
        <f t="shared" si="101"/>
        <v>20</v>
      </c>
      <c r="H401" s="139">
        <f t="shared" si="101"/>
        <v>0</v>
      </c>
      <c r="I401" s="139">
        <f>SUM(I402:I403)</f>
        <v>0</v>
      </c>
      <c r="J401" s="139">
        <f t="shared" si="101"/>
        <v>0</v>
      </c>
      <c r="K401" s="139">
        <f t="shared" si="101"/>
        <v>60</v>
      </c>
      <c r="L401" s="139">
        <f t="shared" si="101"/>
        <v>0</v>
      </c>
      <c r="M401" s="139">
        <v>55</v>
      </c>
      <c r="N401" s="148"/>
    </row>
    <row r="402" spans="1:14" ht="12">
      <c r="A402" s="64">
        <v>48</v>
      </c>
      <c r="B402" s="64" t="s">
        <v>1279</v>
      </c>
      <c r="C402" s="64" t="s">
        <v>2086</v>
      </c>
      <c r="D402" s="74" t="s">
        <v>2340</v>
      </c>
      <c r="E402" s="63">
        <f>SUM(F402:J402)</f>
        <v>70</v>
      </c>
      <c r="F402" s="71">
        <v>50</v>
      </c>
      <c r="G402" s="71">
        <v>20</v>
      </c>
      <c r="H402" s="71"/>
      <c r="I402" s="71"/>
      <c r="J402" s="71">
        <v>0</v>
      </c>
      <c r="K402" s="71">
        <v>60</v>
      </c>
      <c r="L402" s="71"/>
      <c r="M402" s="71"/>
      <c r="N402" s="72"/>
    </row>
    <row r="403" spans="1:14" ht="12">
      <c r="A403" s="64">
        <v>48</v>
      </c>
      <c r="B403" s="64" t="s">
        <v>1279</v>
      </c>
      <c r="C403" s="64" t="s">
        <v>2084</v>
      </c>
      <c r="D403" s="74" t="s">
        <v>2341</v>
      </c>
      <c r="E403" s="63">
        <f>SUM(F403:J403)</f>
        <v>30</v>
      </c>
      <c r="F403" s="71">
        <v>30</v>
      </c>
      <c r="G403" s="71">
        <v>0</v>
      </c>
      <c r="H403" s="71"/>
      <c r="I403" s="71"/>
      <c r="J403" s="71">
        <v>0</v>
      </c>
      <c r="K403" s="71">
        <v>0</v>
      </c>
      <c r="L403" s="71"/>
      <c r="M403" s="71"/>
      <c r="N403" s="72"/>
    </row>
    <row r="404" spans="1:14" s="154" customFormat="1" ht="12">
      <c r="A404" s="137"/>
      <c r="B404" s="137" t="s">
        <v>2617</v>
      </c>
      <c r="C404" s="137"/>
      <c r="D404" s="152"/>
      <c r="E404" s="139">
        <f>SUM(E405:E407)</f>
        <v>46</v>
      </c>
      <c r="F404" s="139">
        <f aca="true" t="shared" si="102" ref="F404:K404">SUM(F405:F407)</f>
        <v>46</v>
      </c>
      <c r="G404" s="139">
        <f t="shared" si="102"/>
        <v>0</v>
      </c>
      <c r="H404" s="139">
        <f t="shared" si="102"/>
        <v>0</v>
      </c>
      <c r="I404" s="139">
        <f>SUM(I405:I407)</f>
        <v>0</v>
      </c>
      <c r="J404" s="139">
        <f t="shared" si="102"/>
        <v>0</v>
      </c>
      <c r="K404" s="139">
        <f t="shared" si="102"/>
        <v>0</v>
      </c>
      <c r="L404" s="139">
        <f>SUM(L405:L407)</f>
        <v>0</v>
      </c>
      <c r="M404" s="139">
        <f>SUM(M405:M407)</f>
        <v>9</v>
      </c>
      <c r="N404" s="148"/>
    </row>
    <row r="405" spans="1:14" ht="12">
      <c r="A405" s="68">
        <v>49</v>
      </c>
      <c r="B405" s="64" t="s">
        <v>1280</v>
      </c>
      <c r="C405" s="64" t="s">
        <v>2086</v>
      </c>
      <c r="D405" s="70" t="s">
        <v>2087</v>
      </c>
      <c r="E405" s="63">
        <f>SUM(F405:J405)</f>
        <v>27</v>
      </c>
      <c r="F405" s="63">
        <v>27</v>
      </c>
      <c r="G405" s="71"/>
      <c r="H405" s="71"/>
      <c r="I405" s="71"/>
      <c r="J405" s="71"/>
      <c r="K405" s="71"/>
      <c r="L405" s="71"/>
      <c r="M405" s="71"/>
      <c r="N405" s="72"/>
    </row>
    <row r="406" spans="1:14" ht="12">
      <c r="A406" s="68">
        <v>49</v>
      </c>
      <c r="B406" s="64" t="s">
        <v>1280</v>
      </c>
      <c r="C406" s="64" t="s">
        <v>2084</v>
      </c>
      <c r="D406" s="70" t="s">
        <v>2088</v>
      </c>
      <c r="E406" s="63">
        <f>SUM(F406:J406)</f>
        <v>9</v>
      </c>
      <c r="F406" s="63">
        <v>9</v>
      </c>
      <c r="G406" s="71"/>
      <c r="H406" s="71"/>
      <c r="I406" s="71"/>
      <c r="J406" s="71"/>
      <c r="K406" s="71"/>
      <c r="L406" s="71"/>
      <c r="M406" s="71"/>
      <c r="N406" s="72"/>
    </row>
    <row r="407" spans="1:14" s="153" customFormat="1" ht="12">
      <c r="A407" s="142">
        <v>49</v>
      </c>
      <c r="B407" s="143" t="s">
        <v>1280</v>
      </c>
      <c r="C407" s="143" t="s">
        <v>2550</v>
      </c>
      <c r="D407" s="144"/>
      <c r="E407" s="145">
        <f>SUM(E408)</f>
        <v>10</v>
      </c>
      <c r="F407" s="145">
        <f aca="true" t="shared" si="103" ref="F407:L407">SUM(F408)</f>
        <v>10</v>
      </c>
      <c r="G407" s="145">
        <f t="shared" si="103"/>
        <v>0</v>
      </c>
      <c r="H407" s="145">
        <f t="shared" si="103"/>
        <v>0</v>
      </c>
      <c r="I407" s="145">
        <f t="shared" si="103"/>
        <v>0</v>
      </c>
      <c r="J407" s="145">
        <f t="shared" si="103"/>
        <v>0</v>
      </c>
      <c r="K407" s="145">
        <f t="shared" si="103"/>
        <v>0</v>
      </c>
      <c r="L407" s="145">
        <f t="shared" si="103"/>
        <v>0</v>
      </c>
      <c r="M407" s="145">
        <v>9</v>
      </c>
      <c r="N407" s="146"/>
    </row>
    <row r="408" spans="1:14" s="73" customFormat="1" ht="12">
      <c r="A408" s="68">
        <v>49</v>
      </c>
      <c r="B408" s="64" t="s">
        <v>1280</v>
      </c>
      <c r="C408" s="64" t="s">
        <v>2085</v>
      </c>
      <c r="D408" s="70" t="s">
        <v>2342</v>
      </c>
      <c r="E408" s="63">
        <f>SUM(F408:J408)</f>
        <v>10</v>
      </c>
      <c r="F408" s="71">
        <v>10</v>
      </c>
      <c r="G408" s="71">
        <v>0</v>
      </c>
      <c r="H408" s="71"/>
      <c r="I408" s="71"/>
      <c r="J408" s="71">
        <v>0</v>
      </c>
      <c r="K408" s="71">
        <v>0</v>
      </c>
      <c r="L408" s="71"/>
      <c r="M408" s="71"/>
      <c r="N408" s="72"/>
    </row>
    <row r="409" spans="1:14" s="149" customFormat="1" ht="12">
      <c r="A409" s="136"/>
      <c r="B409" s="137" t="s">
        <v>2618</v>
      </c>
      <c r="C409" s="137"/>
      <c r="D409" s="138"/>
      <c r="E409" s="139">
        <f aca="true" t="shared" si="104" ref="E409:J409">SUM(E410:E432)</f>
        <v>48408</v>
      </c>
      <c r="F409" s="139">
        <f t="shared" si="104"/>
        <v>47356</v>
      </c>
      <c r="G409" s="139">
        <f t="shared" si="104"/>
        <v>253</v>
      </c>
      <c r="H409" s="139">
        <f t="shared" si="104"/>
        <v>799</v>
      </c>
      <c r="I409" s="139">
        <f>SUM(I410:I432)</f>
        <v>0</v>
      </c>
      <c r="J409" s="139">
        <f t="shared" si="104"/>
        <v>0</v>
      </c>
      <c r="K409" s="139">
        <v>3734</v>
      </c>
      <c r="L409" s="139">
        <f>SUM(L410:L432)</f>
        <v>0</v>
      </c>
      <c r="M409" s="139">
        <f>SUM(M410:M432)</f>
        <v>797</v>
      </c>
      <c r="N409" s="148"/>
    </row>
    <row r="410" spans="1:14" s="73" customFormat="1" ht="12">
      <c r="A410" s="64">
        <v>50</v>
      </c>
      <c r="B410" s="64" t="s">
        <v>1281</v>
      </c>
      <c r="C410" s="64" t="s">
        <v>2086</v>
      </c>
      <c r="D410" s="70" t="s">
        <v>2087</v>
      </c>
      <c r="E410" s="63">
        <f aca="true" t="shared" si="105" ref="E410:E431">SUM(F410:J410)</f>
        <v>42394</v>
      </c>
      <c r="F410" s="63">
        <v>42394</v>
      </c>
      <c r="G410" s="71"/>
      <c r="H410" s="71"/>
      <c r="I410" s="71"/>
      <c r="J410" s="71"/>
      <c r="K410" s="71"/>
      <c r="L410" s="71"/>
      <c r="M410" s="71"/>
      <c r="N410" s="72"/>
    </row>
    <row r="411" spans="1:14" ht="17.25" customHeight="1">
      <c r="A411" s="64">
        <v>50</v>
      </c>
      <c r="B411" s="64" t="s">
        <v>1281</v>
      </c>
      <c r="C411" s="64" t="s">
        <v>2086</v>
      </c>
      <c r="D411" s="70" t="s">
        <v>2343</v>
      </c>
      <c r="E411" s="63">
        <f t="shared" si="105"/>
        <v>186</v>
      </c>
      <c r="F411" s="71">
        <v>165</v>
      </c>
      <c r="G411" s="71"/>
      <c r="H411" s="71">
        <v>21</v>
      </c>
      <c r="I411" s="71"/>
      <c r="J411" s="71">
        <v>0</v>
      </c>
      <c r="K411" s="71">
        <v>165</v>
      </c>
      <c r="L411" s="71"/>
      <c r="M411" s="71"/>
      <c r="N411" s="72"/>
    </row>
    <row r="412" spans="1:14" ht="12">
      <c r="A412" s="64">
        <v>50</v>
      </c>
      <c r="B412" s="64" t="s">
        <v>1281</v>
      </c>
      <c r="C412" s="64" t="s">
        <v>2086</v>
      </c>
      <c r="D412" s="70" t="s">
        <v>2344</v>
      </c>
      <c r="E412" s="63">
        <f t="shared" si="105"/>
        <v>844</v>
      </c>
      <c r="F412" s="71">
        <v>817</v>
      </c>
      <c r="G412" s="71"/>
      <c r="H412" s="71">
        <v>27</v>
      </c>
      <c r="I412" s="71"/>
      <c r="J412" s="71">
        <v>0</v>
      </c>
      <c r="K412" s="71">
        <v>817</v>
      </c>
      <c r="L412" s="71"/>
      <c r="M412" s="71"/>
      <c r="N412" s="72"/>
    </row>
    <row r="413" spans="1:14" ht="12">
      <c r="A413" s="64">
        <v>50</v>
      </c>
      <c r="B413" s="64" t="s">
        <v>1281</v>
      </c>
      <c r="C413" s="64" t="s">
        <v>2086</v>
      </c>
      <c r="D413" s="70" t="s">
        <v>2345</v>
      </c>
      <c r="E413" s="63">
        <f t="shared" si="105"/>
        <v>50</v>
      </c>
      <c r="F413" s="71">
        <v>50</v>
      </c>
      <c r="G413" s="71">
        <v>0</v>
      </c>
      <c r="H413" s="71"/>
      <c r="I413" s="71"/>
      <c r="J413" s="71">
        <v>0</v>
      </c>
      <c r="K413" s="71">
        <v>50</v>
      </c>
      <c r="L413" s="71"/>
      <c r="M413" s="71">
        <v>50</v>
      </c>
      <c r="N413" s="72"/>
    </row>
    <row r="414" spans="1:14" ht="12">
      <c r="A414" s="64">
        <v>50</v>
      </c>
      <c r="B414" s="64" t="s">
        <v>1281</v>
      </c>
      <c r="C414" s="64" t="s">
        <v>2086</v>
      </c>
      <c r="D414" s="70" t="s">
        <v>2619</v>
      </c>
      <c r="E414" s="63">
        <f t="shared" si="105"/>
        <v>30</v>
      </c>
      <c r="F414" s="71">
        <v>30</v>
      </c>
      <c r="G414" s="71">
        <v>0</v>
      </c>
      <c r="H414" s="71"/>
      <c r="I414" s="71"/>
      <c r="J414" s="71">
        <v>0</v>
      </c>
      <c r="K414" s="71">
        <v>30</v>
      </c>
      <c r="L414" s="71"/>
      <c r="M414" s="71"/>
      <c r="N414" s="72" t="s">
        <v>953</v>
      </c>
    </row>
    <row r="415" spans="1:14" ht="24">
      <c r="A415" s="64">
        <v>50</v>
      </c>
      <c r="B415" s="64" t="s">
        <v>1281</v>
      </c>
      <c r="C415" s="64" t="s">
        <v>2086</v>
      </c>
      <c r="D415" s="168" t="s">
        <v>2620</v>
      </c>
      <c r="E415" s="63">
        <f t="shared" si="105"/>
        <v>24</v>
      </c>
      <c r="F415" s="71">
        <v>24</v>
      </c>
      <c r="G415" s="71">
        <v>0</v>
      </c>
      <c r="H415" s="71"/>
      <c r="I415" s="71"/>
      <c r="J415" s="71">
        <v>0</v>
      </c>
      <c r="K415" s="71">
        <v>24</v>
      </c>
      <c r="L415" s="71"/>
      <c r="M415" s="71"/>
      <c r="N415" s="72" t="s">
        <v>955</v>
      </c>
    </row>
    <row r="416" spans="1:14" ht="12">
      <c r="A416" s="64">
        <v>50</v>
      </c>
      <c r="B416" s="64" t="s">
        <v>1281</v>
      </c>
      <c r="C416" s="64" t="s">
        <v>2086</v>
      </c>
      <c r="D416" s="70" t="s">
        <v>2621</v>
      </c>
      <c r="E416" s="63">
        <f t="shared" si="105"/>
        <v>345</v>
      </c>
      <c r="F416" s="71">
        <v>345</v>
      </c>
      <c r="G416" s="71">
        <v>0</v>
      </c>
      <c r="H416" s="71"/>
      <c r="I416" s="71"/>
      <c r="J416" s="71">
        <v>0</v>
      </c>
      <c r="K416" s="71">
        <v>345</v>
      </c>
      <c r="L416" s="71"/>
      <c r="M416" s="71"/>
      <c r="N416" s="72" t="s">
        <v>957</v>
      </c>
    </row>
    <row r="417" spans="1:14" ht="12">
      <c r="A417" s="64">
        <v>50</v>
      </c>
      <c r="B417" s="64" t="s">
        <v>1281</v>
      </c>
      <c r="C417" s="64" t="s">
        <v>2086</v>
      </c>
      <c r="D417" s="168" t="s">
        <v>2622</v>
      </c>
      <c r="E417" s="63">
        <f t="shared" si="105"/>
        <v>5</v>
      </c>
      <c r="F417" s="71">
        <v>5</v>
      </c>
      <c r="G417" s="71">
        <v>0</v>
      </c>
      <c r="H417" s="71"/>
      <c r="I417" s="71"/>
      <c r="J417" s="71">
        <v>0</v>
      </c>
      <c r="K417" s="71">
        <v>5</v>
      </c>
      <c r="L417" s="71"/>
      <c r="M417" s="71"/>
      <c r="N417" s="72" t="s">
        <v>959</v>
      </c>
    </row>
    <row r="418" spans="1:14" ht="24">
      <c r="A418" s="64">
        <v>50</v>
      </c>
      <c r="B418" s="64" t="s">
        <v>1281</v>
      </c>
      <c r="C418" s="64" t="s">
        <v>2086</v>
      </c>
      <c r="D418" s="168" t="s">
        <v>2623</v>
      </c>
      <c r="E418" s="63">
        <f t="shared" si="105"/>
        <v>200</v>
      </c>
      <c r="F418" s="71">
        <v>200</v>
      </c>
      <c r="G418" s="71">
        <v>0</v>
      </c>
      <c r="H418" s="71"/>
      <c r="I418" s="71"/>
      <c r="J418" s="71">
        <v>0</v>
      </c>
      <c r="K418" s="71">
        <v>165</v>
      </c>
      <c r="L418" s="71"/>
      <c r="M418" s="71"/>
      <c r="N418" s="72" t="s">
        <v>961</v>
      </c>
    </row>
    <row r="419" spans="1:14" ht="30" customHeight="1">
      <c r="A419" s="64">
        <v>50</v>
      </c>
      <c r="B419" s="64" t="s">
        <v>1281</v>
      </c>
      <c r="C419" s="64" t="s">
        <v>2086</v>
      </c>
      <c r="D419" s="168" t="s">
        <v>2624</v>
      </c>
      <c r="E419" s="63">
        <f t="shared" si="105"/>
        <v>161</v>
      </c>
      <c r="F419" s="71">
        <v>161</v>
      </c>
      <c r="G419" s="71">
        <v>0</v>
      </c>
      <c r="H419" s="71"/>
      <c r="I419" s="71"/>
      <c r="J419" s="71">
        <v>0</v>
      </c>
      <c r="K419" s="71">
        <v>161</v>
      </c>
      <c r="L419" s="71"/>
      <c r="M419" s="71"/>
      <c r="N419" s="72" t="s">
        <v>2356</v>
      </c>
    </row>
    <row r="420" spans="1:14" ht="12">
      <c r="A420" s="64">
        <v>50</v>
      </c>
      <c r="B420" s="64" t="s">
        <v>1281</v>
      </c>
      <c r="C420" s="64" t="s">
        <v>2086</v>
      </c>
      <c r="D420" s="168" t="s">
        <v>2625</v>
      </c>
      <c r="E420" s="63">
        <f t="shared" si="105"/>
        <v>10</v>
      </c>
      <c r="F420" s="71">
        <v>10</v>
      </c>
      <c r="G420" s="71">
        <v>0</v>
      </c>
      <c r="H420" s="71"/>
      <c r="I420" s="71"/>
      <c r="J420" s="71">
        <v>0</v>
      </c>
      <c r="K420" s="71">
        <v>10</v>
      </c>
      <c r="L420" s="71"/>
      <c r="M420" s="71"/>
      <c r="N420" s="72"/>
    </row>
    <row r="421" spans="1:14" ht="20.25" customHeight="1">
      <c r="A421" s="64">
        <v>50</v>
      </c>
      <c r="B421" s="64" t="s">
        <v>1281</v>
      </c>
      <c r="C421" s="64" t="s">
        <v>2086</v>
      </c>
      <c r="D421" s="70" t="s">
        <v>2626</v>
      </c>
      <c r="E421" s="63">
        <f t="shared" si="105"/>
        <v>813</v>
      </c>
      <c r="F421" s="71">
        <v>813</v>
      </c>
      <c r="G421" s="71">
        <v>0</v>
      </c>
      <c r="H421" s="71"/>
      <c r="I421" s="71"/>
      <c r="J421" s="71">
        <v>0</v>
      </c>
      <c r="K421" s="71">
        <v>813</v>
      </c>
      <c r="L421" s="71"/>
      <c r="M421" s="71"/>
      <c r="N421" s="72" t="s">
        <v>2359</v>
      </c>
    </row>
    <row r="422" spans="1:14" ht="36">
      <c r="A422" s="64">
        <v>50</v>
      </c>
      <c r="B422" s="64" t="s">
        <v>1281</v>
      </c>
      <c r="C422" s="64" t="s">
        <v>2086</v>
      </c>
      <c r="D422" s="70" t="s">
        <v>2627</v>
      </c>
      <c r="E422" s="63">
        <f t="shared" si="105"/>
        <v>110</v>
      </c>
      <c r="F422" s="71">
        <v>110</v>
      </c>
      <c r="G422" s="71">
        <v>0</v>
      </c>
      <c r="H422" s="71"/>
      <c r="I422" s="71"/>
      <c r="J422" s="71">
        <v>0</v>
      </c>
      <c r="K422" s="71">
        <v>93.84</v>
      </c>
      <c r="L422" s="71"/>
      <c r="M422" s="71"/>
      <c r="N422" s="72" t="s">
        <v>2361</v>
      </c>
    </row>
    <row r="423" spans="1:14" ht="12">
      <c r="A423" s="64">
        <v>50</v>
      </c>
      <c r="B423" s="64" t="s">
        <v>1281</v>
      </c>
      <c r="C423" s="64" t="s">
        <v>2086</v>
      </c>
      <c r="D423" s="70" t="s">
        <v>2628</v>
      </c>
      <c r="E423" s="63">
        <f t="shared" si="105"/>
        <v>25</v>
      </c>
      <c r="F423" s="71">
        <v>25</v>
      </c>
      <c r="G423" s="71">
        <v>0</v>
      </c>
      <c r="H423" s="71"/>
      <c r="I423" s="71"/>
      <c r="J423" s="71">
        <v>0</v>
      </c>
      <c r="K423" s="71">
        <v>25</v>
      </c>
      <c r="L423" s="71"/>
      <c r="M423" s="71"/>
      <c r="N423" s="72" t="s">
        <v>2363</v>
      </c>
    </row>
    <row r="424" spans="1:14" ht="12">
      <c r="A424" s="64">
        <v>50</v>
      </c>
      <c r="B424" s="64" t="s">
        <v>1281</v>
      </c>
      <c r="C424" s="64" t="s">
        <v>2084</v>
      </c>
      <c r="D424" s="70" t="s">
        <v>2629</v>
      </c>
      <c r="E424" s="63">
        <f t="shared" si="105"/>
        <v>92</v>
      </c>
      <c r="F424" s="71">
        <v>92</v>
      </c>
      <c r="G424" s="71"/>
      <c r="H424" s="71"/>
      <c r="I424" s="71"/>
      <c r="J424" s="71"/>
      <c r="K424" s="71"/>
      <c r="L424" s="71"/>
      <c r="M424" s="71"/>
      <c r="N424" s="72"/>
    </row>
    <row r="425" spans="1:14" ht="12">
      <c r="A425" s="64">
        <v>50</v>
      </c>
      <c r="B425" s="64" t="s">
        <v>1281</v>
      </c>
      <c r="C425" s="64" t="s">
        <v>2084</v>
      </c>
      <c r="D425" s="70" t="s">
        <v>2630</v>
      </c>
      <c r="E425" s="63">
        <f t="shared" si="105"/>
        <v>100</v>
      </c>
      <c r="F425" s="63">
        <v>100</v>
      </c>
      <c r="G425" s="71"/>
      <c r="H425" s="71"/>
      <c r="I425" s="71"/>
      <c r="J425" s="71"/>
      <c r="K425" s="71">
        <v>100</v>
      </c>
      <c r="L425" s="71"/>
      <c r="M425" s="71">
        <v>100</v>
      </c>
      <c r="N425" s="72"/>
    </row>
    <row r="426" spans="1:14" ht="24">
      <c r="A426" s="64">
        <v>50</v>
      </c>
      <c r="B426" s="64" t="s">
        <v>1281</v>
      </c>
      <c r="C426" s="64" t="s">
        <v>2084</v>
      </c>
      <c r="D426" s="70" t="s">
        <v>2631</v>
      </c>
      <c r="E426" s="63">
        <f t="shared" si="105"/>
        <v>597</v>
      </c>
      <c r="F426" s="63">
        <v>597</v>
      </c>
      <c r="G426" s="71"/>
      <c r="H426" s="71"/>
      <c r="I426" s="71"/>
      <c r="J426" s="71"/>
      <c r="K426" s="71">
        <v>597</v>
      </c>
      <c r="L426" s="71"/>
      <c r="M426" s="71">
        <v>597</v>
      </c>
      <c r="N426" s="72" t="s">
        <v>2366</v>
      </c>
    </row>
    <row r="427" spans="1:14" ht="27.75" customHeight="1">
      <c r="A427" s="64">
        <v>50</v>
      </c>
      <c r="B427" s="64" t="s">
        <v>1281</v>
      </c>
      <c r="C427" s="64" t="s">
        <v>2084</v>
      </c>
      <c r="D427" s="70" t="s">
        <v>2632</v>
      </c>
      <c r="E427" s="63">
        <f t="shared" si="105"/>
        <v>295</v>
      </c>
      <c r="F427" s="63"/>
      <c r="G427" s="71"/>
      <c r="H427" s="71">
        <v>295</v>
      </c>
      <c r="I427" s="71"/>
      <c r="J427" s="71"/>
      <c r="K427" s="71"/>
      <c r="L427" s="71"/>
      <c r="M427" s="71"/>
      <c r="N427" s="72"/>
    </row>
    <row r="428" spans="1:14" ht="30" customHeight="1">
      <c r="A428" s="64">
        <v>50</v>
      </c>
      <c r="B428" s="64" t="s">
        <v>1281</v>
      </c>
      <c r="C428" s="64" t="s">
        <v>2084</v>
      </c>
      <c r="D428" s="70" t="s">
        <v>2633</v>
      </c>
      <c r="E428" s="63">
        <f t="shared" si="105"/>
        <v>168</v>
      </c>
      <c r="F428" s="63">
        <v>50</v>
      </c>
      <c r="G428" s="71"/>
      <c r="H428" s="71">
        <v>118</v>
      </c>
      <c r="I428" s="71"/>
      <c r="J428" s="71"/>
      <c r="K428" s="71"/>
      <c r="L428" s="71"/>
      <c r="M428" s="71"/>
      <c r="N428" s="72"/>
    </row>
    <row r="429" spans="1:14" ht="30.75" customHeight="1">
      <c r="A429" s="64">
        <v>50</v>
      </c>
      <c r="B429" s="64" t="s">
        <v>1281</v>
      </c>
      <c r="C429" s="64" t="s">
        <v>2084</v>
      </c>
      <c r="D429" s="70" t="s">
        <v>2634</v>
      </c>
      <c r="E429" s="63">
        <f t="shared" si="105"/>
        <v>76</v>
      </c>
      <c r="F429" s="63">
        <v>50</v>
      </c>
      <c r="G429" s="71"/>
      <c r="H429" s="71">
        <v>26</v>
      </c>
      <c r="I429" s="71"/>
      <c r="J429" s="71"/>
      <c r="K429" s="71"/>
      <c r="L429" s="71"/>
      <c r="M429" s="71">
        <v>50</v>
      </c>
      <c r="N429" s="72"/>
    </row>
    <row r="430" spans="1:14" s="73" customFormat="1" ht="29.25" customHeight="1">
      <c r="A430" s="64">
        <v>50</v>
      </c>
      <c r="B430" s="64" t="s">
        <v>1281</v>
      </c>
      <c r="C430" s="64" t="s">
        <v>2084</v>
      </c>
      <c r="D430" s="70" t="s">
        <v>2635</v>
      </c>
      <c r="E430" s="63">
        <f t="shared" si="105"/>
        <v>565</v>
      </c>
      <c r="F430" s="71"/>
      <c r="G430" s="71">
        <v>253</v>
      </c>
      <c r="H430" s="71">
        <v>312</v>
      </c>
      <c r="I430" s="71"/>
      <c r="J430" s="71">
        <v>0</v>
      </c>
      <c r="K430" s="71">
        <v>0</v>
      </c>
      <c r="L430" s="71"/>
      <c r="M430" s="71"/>
      <c r="N430" s="72" t="s">
        <v>984</v>
      </c>
    </row>
    <row r="431" spans="1:14" s="73" customFormat="1" ht="29.25" customHeight="1">
      <c r="A431" s="64">
        <v>50</v>
      </c>
      <c r="B431" s="64" t="s">
        <v>1281</v>
      </c>
      <c r="C431" s="64" t="s">
        <v>2084</v>
      </c>
      <c r="D431" s="70" t="s">
        <v>2636</v>
      </c>
      <c r="E431" s="63">
        <f t="shared" si="105"/>
        <v>10</v>
      </c>
      <c r="F431" s="71">
        <v>10</v>
      </c>
      <c r="G431" s="71">
        <v>0</v>
      </c>
      <c r="H431" s="71"/>
      <c r="I431" s="71"/>
      <c r="J431" s="71">
        <v>0</v>
      </c>
      <c r="K431" s="71">
        <v>10</v>
      </c>
      <c r="L431" s="71"/>
      <c r="M431" s="71"/>
      <c r="N431" s="72" t="s">
        <v>986</v>
      </c>
    </row>
    <row r="432" spans="1:14" s="151" customFormat="1" ht="29.25" customHeight="1">
      <c r="A432" s="143">
        <v>50</v>
      </c>
      <c r="B432" s="143" t="s">
        <v>1281</v>
      </c>
      <c r="C432" s="143" t="s">
        <v>2550</v>
      </c>
      <c r="D432" s="144"/>
      <c r="E432" s="145">
        <f>SUM(E433:E436)</f>
        <v>1308</v>
      </c>
      <c r="F432" s="145">
        <f aca="true" t="shared" si="106" ref="F432:M432">SUM(F433:F436)</f>
        <v>1308</v>
      </c>
      <c r="G432" s="145">
        <f t="shared" si="106"/>
        <v>0</v>
      </c>
      <c r="H432" s="145">
        <f t="shared" si="106"/>
        <v>0</v>
      </c>
      <c r="I432" s="145">
        <f>SUM(I433:I436)</f>
        <v>0</v>
      </c>
      <c r="J432" s="145">
        <f t="shared" si="106"/>
        <v>0</v>
      </c>
      <c r="K432" s="145">
        <f t="shared" si="106"/>
        <v>33</v>
      </c>
      <c r="L432" s="145">
        <f t="shared" si="106"/>
        <v>0</v>
      </c>
      <c r="M432" s="145">
        <f t="shared" si="106"/>
        <v>0</v>
      </c>
      <c r="N432" s="146"/>
    </row>
    <row r="433" spans="1:14" ht="12">
      <c r="A433" s="64">
        <v>50</v>
      </c>
      <c r="B433" s="64" t="s">
        <v>1281</v>
      </c>
      <c r="C433" s="64" t="s">
        <v>2085</v>
      </c>
      <c r="D433" s="70" t="s">
        <v>2637</v>
      </c>
      <c r="E433" s="63">
        <f>SUM(F433:J433)</f>
        <v>33</v>
      </c>
      <c r="F433" s="71">
        <v>33</v>
      </c>
      <c r="G433" s="71">
        <v>0</v>
      </c>
      <c r="H433" s="71"/>
      <c r="I433" s="71"/>
      <c r="J433" s="71">
        <v>0</v>
      </c>
      <c r="K433" s="71">
        <v>33</v>
      </c>
      <c r="L433" s="71"/>
      <c r="M433" s="71"/>
      <c r="N433" s="72"/>
    </row>
    <row r="434" spans="1:14" ht="12">
      <c r="A434" s="64">
        <v>50</v>
      </c>
      <c r="B434" s="64" t="s">
        <v>1281</v>
      </c>
      <c r="C434" s="64" t="s">
        <v>2085</v>
      </c>
      <c r="D434" s="70" t="s">
        <v>2638</v>
      </c>
      <c r="E434" s="63">
        <f>SUM(F434:J434)</f>
        <v>145</v>
      </c>
      <c r="F434" s="71">
        <v>145</v>
      </c>
      <c r="G434" s="71"/>
      <c r="H434" s="71"/>
      <c r="I434" s="71"/>
      <c r="J434" s="71"/>
      <c r="K434" s="71"/>
      <c r="L434" s="71"/>
      <c r="M434" s="71"/>
      <c r="N434" s="72"/>
    </row>
    <row r="435" spans="1:14" ht="12">
      <c r="A435" s="64">
        <v>50</v>
      </c>
      <c r="B435" s="64" t="s">
        <v>1281</v>
      </c>
      <c r="C435" s="64" t="s">
        <v>2085</v>
      </c>
      <c r="D435" s="70" t="s">
        <v>2639</v>
      </c>
      <c r="E435" s="63">
        <f>SUM(F435:J435)</f>
        <v>130</v>
      </c>
      <c r="F435" s="71">
        <v>130</v>
      </c>
      <c r="G435" s="71"/>
      <c r="H435" s="71"/>
      <c r="I435" s="71"/>
      <c r="J435" s="71"/>
      <c r="K435" s="71"/>
      <c r="L435" s="71"/>
      <c r="M435" s="71"/>
      <c r="N435" s="72"/>
    </row>
    <row r="436" spans="1:14" ht="12">
      <c r="A436" s="64">
        <v>50</v>
      </c>
      <c r="B436" s="64" t="s">
        <v>1281</v>
      </c>
      <c r="C436" s="64" t="s">
        <v>2085</v>
      </c>
      <c r="D436" s="70" t="s">
        <v>2640</v>
      </c>
      <c r="E436" s="63">
        <f>SUM(F436:J436)</f>
        <v>1000</v>
      </c>
      <c r="F436" s="71">
        <v>1000</v>
      </c>
      <c r="G436" s="71"/>
      <c r="H436" s="71"/>
      <c r="I436" s="71"/>
      <c r="J436" s="71"/>
      <c r="K436" s="71"/>
      <c r="L436" s="71"/>
      <c r="M436" s="71"/>
      <c r="N436" s="72"/>
    </row>
    <row r="437" spans="1:14" s="154" customFormat="1" ht="12">
      <c r="A437" s="137"/>
      <c r="B437" s="137" t="s">
        <v>2641</v>
      </c>
      <c r="C437" s="137"/>
      <c r="D437" s="138"/>
      <c r="E437" s="139">
        <f>SUM(E438:E440)</f>
        <v>243</v>
      </c>
      <c r="F437" s="139">
        <f aca="true" t="shared" si="107" ref="F437:K437">SUM(F438:F440)</f>
        <v>243</v>
      </c>
      <c r="G437" s="139">
        <f t="shared" si="107"/>
        <v>0</v>
      </c>
      <c r="H437" s="139">
        <f t="shared" si="107"/>
        <v>0</v>
      </c>
      <c r="I437" s="139">
        <f>SUM(I438:I440)</f>
        <v>0</v>
      </c>
      <c r="J437" s="139">
        <f t="shared" si="107"/>
        <v>0</v>
      </c>
      <c r="K437" s="139">
        <f t="shared" si="107"/>
        <v>7</v>
      </c>
      <c r="L437" s="139">
        <f>SUM(L438:L440)</f>
        <v>0</v>
      </c>
      <c r="M437" s="139">
        <f>SUM(M438:M440)</f>
        <v>7</v>
      </c>
      <c r="N437" s="148"/>
    </row>
    <row r="438" spans="1:14" ht="12">
      <c r="A438" s="64">
        <v>51</v>
      </c>
      <c r="B438" s="64" t="s">
        <v>1282</v>
      </c>
      <c r="C438" s="64" t="s">
        <v>2086</v>
      </c>
      <c r="D438" s="70" t="s">
        <v>2087</v>
      </c>
      <c r="E438" s="63">
        <f>SUM(F438:J438)</f>
        <v>163</v>
      </c>
      <c r="F438" s="63">
        <v>163</v>
      </c>
      <c r="G438" s="78"/>
      <c r="H438" s="78"/>
      <c r="I438" s="78"/>
      <c r="J438" s="78"/>
      <c r="K438" s="78"/>
      <c r="L438" s="78"/>
      <c r="M438" s="78"/>
      <c r="N438" s="77"/>
    </row>
    <row r="439" spans="1:14" ht="12">
      <c r="A439" s="64">
        <v>51</v>
      </c>
      <c r="B439" s="64" t="s">
        <v>1282</v>
      </c>
      <c r="C439" s="64" t="s">
        <v>2084</v>
      </c>
      <c r="D439" s="70" t="s">
        <v>2088</v>
      </c>
      <c r="E439" s="63">
        <f>SUM(F439:J439)</f>
        <v>16</v>
      </c>
      <c r="F439" s="63">
        <v>16</v>
      </c>
      <c r="G439" s="78"/>
      <c r="H439" s="78"/>
      <c r="I439" s="78"/>
      <c r="J439" s="78"/>
      <c r="K439" s="78"/>
      <c r="L439" s="78"/>
      <c r="M439" s="78"/>
      <c r="N439" s="77"/>
    </row>
    <row r="440" spans="1:14" s="153" customFormat="1" ht="12">
      <c r="A440" s="143">
        <v>51</v>
      </c>
      <c r="B440" s="143" t="s">
        <v>1282</v>
      </c>
      <c r="C440" s="143" t="s">
        <v>2550</v>
      </c>
      <c r="D440" s="144"/>
      <c r="E440" s="145">
        <f>SUM(E441:E443)</f>
        <v>64</v>
      </c>
      <c r="F440" s="145">
        <f aca="true" t="shared" si="108" ref="F440:L440">SUM(F441:F443)</f>
        <v>64</v>
      </c>
      <c r="G440" s="145">
        <f t="shared" si="108"/>
        <v>0</v>
      </c>
      <c r="H440" s="145">
        <f t="shared" si="108"/>
        <v>0</v>
      </c>
      <c r="I440" s="145">
        <f>SUM(I441:I443)</f>
        <v>0</v>
      </c>
      <c r="J440" s="145">
        <f t="shared" si="108"/>
        <v>0</v>
      </c>
      <c r="K440" s="145">
        <f t="shared" si="108"/>
        <v>7</v>
      </c>
      <c r="L440" s="145">
        <f t="shared" si="108"/>
        <v>0</v>
      </c>
      <c r="M440" s="145">
        <v>7</v>
      </c>
      <c r="N440" s="155"/>
    </row>
    <row r="441" spans="1:14" ht="12">
      <c r="A441" s="64">
        <v>51</v>
      </c>
      <c r="B441" s="64" t="s">
        <v>1282</v>
      </c>
      <c r="C441" s="64" t="s">
        <v>2085</v>
      </c>
      <c r="D441" s="70" t="s">
        <v>2378</v>
      </c>
      <c r="E441" s="63">
        <f>SUM(F441:J441)</f>
        <v>50</v>
      </c>
      <c r="F441" s="71">
        <v>50</v>
      </c>
      <c r="G441" s="71">
        <v>0</v>
      </c>
      <c r="H441" s="71"/>
      <c r="I441" s="71"/>
      <c r="J441" s="71">
        <v>0</v>
      </c>
      <c r="K441" s="71">
        <v>0</v>
      </c>
      <c r="L441" s="71"/>
      <c r="M441" s="71"/>
      <c r="N441" s="72"/>
    </row>
    <row r="442" spans="1:14" ht="12">
      <c r="A442" s="64">
        <v>51</v>
      </c>
      <c r="B442" s="64" t="s">
        <v>1282</v>
      </c>
      <c r="C442" s="64" t="s">
        <v>2085</v>
      </c>
      <c r="D442" s="70" t="s">
        <v>2379</v>
      </c>
      <c r="E442" s="63">
        <f>SUM(F442:J442)</f>
        <v>7</v>
      </c>
      <c r="F442" s="71">
        <v>7</v>
      </c>
      <c r="G442" s="71">
        <v>0</v>
      </c>
      <c r="H442" s="71"/>
      <c r="I442" s="71"/>
      <c r="J442" s="71">
        <v>0</v>
      </c>
      <c r="K442" s="71">
        <v>7</v>
      </c>
      <c r="L442" s="71"/>
      <c r="M442" s="71"/>
      <c r="N442" s="72"/>
    </row>
    <row r="443" spans="1:14" ht="12">
      <c r="A443" s="64">
        <v>51</v>
      </c>
      <c r="B443" s="68" t="s">
        <v>1282</v>
      </c>
      <c r="C443" s="64" t="s">
        <v>2085</v>
      </c>
      <c r="D443" s="79" t="s">
        <v>2380</v>
      </c>
      <c r="E443" s="63">
        <f>SUM(F443:J443)</f>
        <v>7</v>
      </c>
      <c r="F443" s="76">
        <v>7</v>
      </c>
      <c r="G443" s="78">
        <v>0</v>
      </c>
      <c r="H443" s="78"/>
      <c r="I443" s="78"/>
      <c r="J443" s="78">
        <v>0</v>
      </c>
      <c r="K443" s="78">
        <v>0</v>
      </c>
      <c r="L443" s="78"/>
      <c r="M443" s="78"/>
      <c r="N443" s="77"/>
    </row>
    <row r="444" spans="1:14" s="154" customFormat="1" ht="12">
      <c r="A444" s="137"/>
      <c r="B444" s="136" t="s">
        <v>2642</v>
      </c>
      <c r="C444" s="137"/>
      <c r="D444" s="156"/>
      <c r="E444" s="139">
        <f>SUM(E445:E448)</f>
        <v>353</v>
      </c>
      <c r="F444" s="139">
        <f aca="true" t="shared" si="109" ref="F444:M444">SUM(F445:F448)</f>
        <v>318</v>
      </c>
      <c r="G444" s="139">
        <f t="shared" si="109"/>
        <v>35</v>
      </c>
      <c r="H444" s="139">
        <f t="shared" si="109"/>
        <v>0</v>
      </c>
      <c r="I444" s="139">
        <f>SUM(I445:I448)</f>
        <v>0</v>
      </c>
      <c r="J444" s="139">
        <f t="shared" si="109"/>
        <v>0</v>
      </c>
      <c r="K444" s="139">
        <f t="shared" si="109"/>
        <v>5</v>
      </c>
      <c r="L444" s="139">
        <f t="shared" si="109"/>
        <v>0</v>
      </c>
      <c r="M444" s="139">
        <f t="shared" si="109"/>
        <v>0</v>
      </c>
      <c r="N444" s="157"/>
    </row>
    <row r="445" spans="1:14" ht="12">
      <c r="A445" s="64">
        <v>52</v>
      </c>
      <c r="B445" s="68" t="s">
        <v>1283</v>
      </c>
      <c r="C445" s="64" t="s">
        <v>2086</v>
      </c>
      <c r="D445" s="70" t="s">
        <v>2087</v>
      </c>
      <c r="E445" s="63">
        <f>SUM(F445:J445)</f>
        <v>224</v>
      </c>
      <c r="F445" s="63">
        <v>224</v>
      </c>
      <c r="G445" s="78"/>
      <c r="H445" s="78"/>
      <c r="I445" s="78"/>
      <c r="J445" s="78"/>
      <c r="K445" s="78"/>
      <c r="L445" s="78"/>
      <c r="M445" s="78"/>
      <c r="N445" s="77"/>
    </row>
    <row r="446" spans="1:14" ht="12">
      <c r="A446" s="64">
        <v>52</v>
      </c>
      <c r="B446" s="68" t="s">
        <v>1283</v>
      </c>
      <c r="C446" s="64" t="s">
        <v>2084</v>
      </c>
      <c r="D446" s="70" t="s">
        <v>2088</v>
      </c>
      <c r="E446" s="63">
        <f>SUM(F446:J446)</f>
        <v>29</v>
      </c>
      <c r="F446" s="63">
        <v>29</v>
      </c>
      <c r="G446" s="78"/>
      <c r="H446" s="78"/>
      <c r="I446" s="78"/>
      <c r="J446" s="78"/>
      <c r="K446" s="78"/>
      <c r="L446" s="78"/>
      <c r="M446" s="78"/>
      <c r="N446" s="77"/>
    </row>
    <row r="447" spans="1:14" ht="12">
      <c r="A447" s="64">
        <v>52</v>
      </c>
      <c r="B447" s="68" t="s">
        <v>1283</v>
      </c>
      <c r="C447" s="64" t="s">
        <v>2086</v>
      </c>
      <c r="D447" s="79" t="s">
        <v>2381</v>
      </c>
      <c r="E447" s="63">
        <f>SUM(F447:J447)</f>
        <v>10</v>
      </c>
      <c r="F447" s="76">
        <v>10</v>
      </c>
      <c r="G447" s="78">
        <v>0</v>
      </c>
      <c r="H447" s="78"/>
      <c r="I447" s="78"/>
      <c r="J447" s="78">
        <v>0</v>
      </c>
      <c r="K447" s="78">
        <v>0</v>
      </c>
      <c r="L447" s="78"/>
      <c r="M447" s="78"/>
      <c r="N447" s="77"/>
    </row>
    <row r="448" spans="1:14" s="153" customFormat="1" ht="12">
      <c r="A448" s="143">
        <v>52</v>
      </c>
      <c r="B448" s="142" t="s">
        <v>1283</v>
      </c>
      <c r="C448" s="143" t="s">
        <v>2550</v>
      </c>
      <c r="D448" s="161"/>
      <c r="E448" s="145">
        <f>SUM(E449:E451)</f>
        <v>90</v>
      </c>
      <c r="F448" s="145">
        <f aca="true" t="shared" si="110" ref="F448:M448">SUM(F449:F451)</f>
        <v>55</v>
      </c>
      <c r="G448" s="145">
        <f t="shared" si="110"/>
        <v>35</v>
      </c>
      <c r="H448" s="145">
        <f t="shared" si="110"/>
        <v>0</v>
      </c>
      <c r="I448" s="145">
        <f>SUM(I449:I451)</f>
        <v>0</v>
      </c>
      <c r="J448" s="145">
        <f t="shared" si="110"/>
        <v>0</v>
      </c>
      <c r="K448" s="145">
        <f t="shared" si="110"/>
        <v>5</v>
      </c>
      <c r="L448" s="145">
        <f t="shared" si="110"/>
        <v>0</v>
      </c>
      <c r="M448" s="145">
        <f t="shared" si="110"/>
        <v>0</v>
      </c>
      <c r="N448" s="155"/>
    </row>
    <row r="449" spans="1:14" ht="12">
      <c r="A449" s="64">
        <v>52</v>
      </c>
      <c r="B449" s="68" t="s">
        <v>1283</v>
      </c>
      <c r="C449" s="64" t="s">
        <v>2085</v>
      </c>
      <c r="D449" s="79" t="s">
        <v>2382</v>
      </c>
      <c r="E449" s="63">
        <f>SUM(F449:J449)</f>
        <v>5</v>
      </c>
      <c r="F449" s="76">
        <v>5</v>
      </c>
      <c r="G449" s="78">
        <v>0</v>
      </c>
      <c r="H449" s="78"/>
      <c r="I449" s="78"/>
      <c r="J449" s="78">
        <v>0</v>
      </c>
      <c r="K449" s="78">
        <v>5</v>
      </c>
      <c r="L449" s="78"/>
      <c r="M449" s="78"/>
      <c r="N449" s="77"/>
    </row>
    <row r="450" spans="1:14" ht="12">
      <c r="A450" s="64">
        <v>52</v>
      </c>
      <c r="B450" s="68" t="s">
        <v>1283</v>
      </c>
      <c r="C450" s="64" t="s">
        <v>2085</v>
      </c>
      <c r="D450" s="79" t="s">
        <v>2383</v>
      </c>
      <c r="E450" s="63">
        <f>SUM(F450:J450)</f>
        <v>50</v>
      </c>
      <c r="F450" s="76">
        <v>50</v>
      </c>
      <c r="G450" s="78">
        <v>0</v>
      </c>
      <c r="H450" s="78"/>
      <c r="I450" s="78"/>
      <c r="J450" s="78">
        <v>0</v>
      </c>
      <c r="K450" s="78">
        <v>0</v>
      </c>
      <c r="L450" s="78"/>
      <c r="M450" s="78"/>
      <c r="N450" s="77"/>
    </row>
    <row r="451" spans="1:14" ht="12">
      <c r="A451" s="64">
        <v>52</v>
      </c>
      <c r="B451" s="68" t="s">
        <v>1283</v>
      </c>
      <c r="C451" s="64" t="s">
        <v>2085</v>
      </c>
      <c r="D451" s="79" t="s">
        <v>2384</v>
      </c>
      <c r="E451" s="63">
        <f>SUM(F451:J451)</f>
        <v>35</v>
      </c>
      <c r="F451" s="71">
        <v>0</v>
      </c>
      <c r="G451" s="76">
        <v>35</v>
      </c>
      <c r="H451" s="78"/>
      <c r="I451" s="78"/>
      <c r="J451" s="78">
        <v>0</v>
      </c>
      <c r="K451" s="78">
        <v>0</v>
      </c>
      <c r="L451" s="78"/>
      <c r="M451" s="78"/>
      <c r="N451" s="77"/>
    </row>
    <row r="452" spans="1:14" s="154" customFormat="1" ht="12">
      <c r="A452" s="137"/>
      <c r="B452" s="136" t="s">
        <v>2643</v>
      </c>
      <c r="C452" s="137"/>
      <c r="D452" s="156"/>
      <c r="E452" s="139">
        <f>SUM(E453:E455)</f>
        <v>653</v>
      </c>
      <c r="F452" s="139">
        <f aca="true" t="shared" si="111" ref="F452:K452">SUM(F453:F455)</f>
        <v>653</v>
      </c>
      <c r="G452" s="139">
        <f t="shared" si="111"/>
        <v>0</v>
      </c>
      <c r="H452" s="139">
        <f t="shared" si="111"/>
        <v>0</v>
      </c>
      <c r="I452" s="139">
        <f>SUM(I453:I455)</f>
        <v>0</v>
      </c>
      <c r="J452" s="139">
        <f t="shared" si="111"/>
        <v>0</v>
      </c>
      <c r="K452" s="139">
        <f t="shared" si="111"/>
        <v>25</v>
      </c>
      <c r="L452" s="139">
        <f>SUM(L453:L455)</f>
        <v>0</v>
      </c>
      <c r="M452" s="139">
        <f>SUM(M453:M455)</f>
        <v>25</v>
      </c>
      <c r="N452" s="157"/>
    </row>
    <row r="453" spans="1:14" ht="12">
      <c r="A453" s="64">
        <v>53</v>
      </c>
      <c r="B453" s="64" t="s">
        <v>1284</v>
      </c>
      <c r="C453" s="64" t="s">
        <v>2086</v>
      </c>
      <c r="D453" s="70" t="s">
        <v>2087</v>
      </c>
      <c r="E453" s="63">
        <f>SUM(F453:J453)</f>
        <v>578</v>
      </c>
      <c r="F453" s="63">
        <v>578</v>
      </c>
      <c r="G453" s="76"/>
      <c r="H453" s="78"/>
      <c r="I453" s="78"/>
      <c r="J453" s="78"/>
      <c r="K453" s="78"/>
      <c r="L453" s="78"/>
      <c r="M453" s="78"/>
      <c r="N453" s="77"/>
    </row>
    <row r="454" spans="1:14" ht="12">
      <c r="A454" s="64">
        <v>53</v>
      </c>
      <c r="B454" s="64" t="s">
        <v>1284</v>
      </c>
      <c r="C454" s="64" t="s">
        <v>2084</v>
      </c>
      <c r="D454" s="70" t="s">
        <v>2088</v>
      </c>
      <c r="E454" s="63">
        <f>SUM(F454:J454)</f>
        <v>50</v>
      </c>
      <c r="F454" s="63">
        <v>50</v>
      </c>
      <c r="G454" s="76"/>
      <c r="H454" s="78"/>
      <c r="I454" s="78"/>
      <c r="J454" s="78"/>
      <c r="K454" s="78"/>
      <c r="L454" s="78"/>
      <c r="M454" s="78"/>
      <c r="N454" s="77"/>
    </row>
    <row r="455" spans="1:14" s="153" customFormat="1" ht="12">
      <c r="A455" s="143">
        <v>53</v>
      </c>
      <c r="B455" s="143" t="s">
        <v>1284</v>
      </c>
      <c r="C455" s="143" t="s">
        <v>2550</v>
      </c>
      <c r="D455" s="144"/>
      <c r="E455" s="145">
        <f>SUM(E456)</f>
        <v>25</v>
      </c>
      <c r="F455" s="145">
        <f aca="true" t="shared" si="112" ref="F455:L455">SUM(F456)</f>
        <v>25</v>
      </c>
      <c r="G455" s="145">
        <f t="shared" si="112"/>
        <v>0</v>
      </c>
      <c r="H455" s="145">
        <f t="shared" si="112"/>
        <v>0</v>
      </c>
      <c r="I455" s="145">
        <f t="shared" si="112"/>
        <v>0</v>
      </c>
      <c r="J455" s="145">
        <f t="shared" si="112"/>
        <v>0</v>
      </c>
      <c r="K455" s="145">
        <f t="shared" si="112"/>
        <v>25</v>
      </c>
      <c r="L455" s="145">
        <f t="shared" si="112"/>
        <v>0</v>
      </c>
      <c r="M455" s="145">
        <v>25</v>
      </c>
      <c r="N455" s="155"/>
    </row>
    <row r="456" spans="1:14" ht="12">
      <c r="A456" s="64">
        <v>53</v>
      </c>
      <c r="B456" s="64" t="s">
        <v>1284</v>
      </c>
      <c r="C456" s="64" t="s">
        <v>2085</v>
      </c>
      <c r="D456" s="74" t="s">
        <v>2385</v>
      </c>
      <c r="E456" s="63">
        <f>SUM(F456:J456)</f>
        <v>25</v>
      </c>
      <c r="F456" s="71">
        <v>25</v>
      </c>
      <c r="G456" s="71">
        <v>0</v>
      </c>
      <c r="H456" s="71"/>
      <c r="I456" s="71"/>
      <c r="J456" s="71">
        <v>0</v>
      </c>
      <c r="K456" s="71">
        <v>25</v>
      </c>
      <c r="L456" s="71"/>
      <c r="M456" s="71"/>
      <c r="N456" s="72"/>
    </row>
    <row r="457" spans="1:14" s="154" customFormat="1" ht="12">
      <c r="A457" s="137"/>
      <c r="B457" s="137" t="s">
        <v>2644</v>
      </c>
      <c r="C457" s="137"/>
      <c r="D457" s="152"/>
      <c r="E457" s="139">
        <f>SUM(E458:E460)</f>
        <v>1257</v>
      </c>
      <c r="F457" s="139">
        <f aca="true" t="shared" si="113" ref="F457:M457">SUM(F458:F460)</f>
        <v>769</v>
      </c>
      <c r="G457" s="139">
        <f t="shared" si="113"/>
        <v>217</v>
      </c>
      <c r="H457" s="139">
        <f t="shared" si="113"/>
        <v>0</v>
      </c>
      <c r="I457" s="139">
        <f>SUM(I458:I460)</f>
        <v>0</v>
      </c>
      <c r="J457" s="139">
        <f t="shared" si="113"/>
        <v>271</v>
      </c>
      <c r="K457" s="139">
        <f t="shared" si="113"/>
        <v>0</v>
      </c>
      <c r="L457" s="139">
        <f t="shared" si="113"/>
        <v>0</v>
      </c>
      <c r="M457" s="139">
        <f t="shared" si="113"/>
        <v>0</v>
      </c>
      <c r="N457" s="148"/>
    </row>
    <row r="458" spans="1:14" ht="12">
      <c r="A458" s="64">
        <v>54</v>
      </c>
      <c r="B458" s="64" t="s">
        <v>1285</v>
      </c>
      <c r="C458" s="64" t="s">
        <v>2086</v>
      </c>
      <c r="D458" s="70" t="s">
        <v>2087</v>
      </c>
      <c r="E458" s="63">
        <f>SUM(F458:J458)</f>
        <v>701</v>
      </c>
      <c r="F458" s="63">
        <v>701</v>
      </c>
      <c r="G458" s="78"/>
      <c r="H458" s="78"/>
      <c r="I458" s="78"/>
      <c r="J458" s="78"/>
      <c r="K458" s="78"/>
      <c r="L458" s="78"/>
      <c r="M458" s="78"/>
      <c r="N458" s="77"/>
    </row>
    <row r="459" spans="1:14" ht="12">
      <c r="A459" s="64">
        <v>54</v>
      </c>
      <c r="B459" s="64" t="s">
        <v>1285</v>
      </c>
      <c r="C459" s="64" t="s">
        <v>2084</v>
      </c>
      <c r="D459" s="70" t="s">
        <v>2088</v>
      </c>
      <c r="E459" s="63">
        <f>SUM(F459:J459)</f>
        <v>217</v>
      </c>
      <c r="F459" s="63">
        <v>68</v>
      </c>
      <c r="G459" s="78"/>
      <c r="H459" s="78"/>
      <c r="I459" s="78"/>
      <c r="J459" s="78">
        <v>149</v>
      </c>
      <c r="K459" s="78"/>
      <c r="L459" s="78"/>
      <c r="M459" s="78"/>
      <c r="N459" s="77"/>
    </row>
    <row r="460" spans="1:14" ht="12">
      <c r="A460" s="64">
        <v>54</v>
      </c>
      <c r="B460" s="64" t="s">
        <v>1285</v>
      </c>
      <c r="C460" s="64" t="s">
        <v>2086</v>
      </c>
      <c r="D460" s="79" t="s">
        <v>2190</v>
      </c>
      <c r="E460" s="63">
        <f>SUM(F460:J460)</f>
        <v>339</v>
      </c>
      <c r="F460" s="71">
        <v>0</v>
      </c>
      <c r="G460" s="71">
        <v>217</v>
      </c>
      <c r="H460" s="71"/>
      <c r="I460" s="71"/>
      <c r="J460" s="71">
        <v>122</v>
      </c>
      <c r="K460" s="71">
        <v>0</v>
      </c>
      <c r="L460" s="71"/>
      <c r="M460" s="71"/>
      <c r="N460" s="72" t="s">
        <v>2386</v>
      </c>
    </row>
    <row r="461" spans="1:14" s="154" customFormat="1" ht="12">
      <c r="A461" s="137"/>
      <c r="B461" s="137" t="s">
        <v>2645</v>
      </c>
      <c r="C461" s="137"/>
      <c r="D461" s="156"/>
      <c r="E461" s="139">
        <f>SUM(E462:E465)</f>
        <v>3837</v>
      </c>
      <c r="F461" s="139">
        <f aca="true" t="shared" si="114" ref="F461:M461">SUM(F462:F465)</f>
        <v>289</v>
      </c>
      <c r="G461" s="139">
        <f t="shared" si="114"/>
        <v>57</v>
      </c>
      <c r="H461" s="139">
        <f t="shared" si="114"/>
        <v>0</v>
      </c>
      <c r="I461" s="139">
        <f>SUM(I462:I465)</f>
        <v>0</v>
      </c>
      <c r="J461" s="139">
        <f t="shared" si="114"/>
        <v>3491</v>
      </c>
      <c r="K461" s="139">
        <f t="shared" si="114"/>
        <v>0</v>
      </c>
      <c r="L461" s="139">
        <f t="shared" si="114"/>
        <v>0</v>
      </c>
      <c r="M461" s="139">
        <f t="shared" si="114"/>
        <v>0</v>
      </c>
      <c r="N461" s="148"/>
    </row>
    <row r="462" spans="1:14" ht="12">
      <c r="A462" s="64">
        <v>55</v>
      </c>
      <c r="B462" s="64" t="s">
        <v>1286</v>
      </c>
      <c r="C462" s="64" t="s">
        <v>2086</v>
      </c>
      <c r="D462" s="70" t="s">
        <v>2087</v>
      </c>
      <c r="E462" s="63">
        <f>SUM(F462:J462)</f>
        <v>225</v>
      </c>
      <c r="F462" s="63">
        <v>225</v>
      </c>
      <c r="G462" s="78"/>
      <c r="H462" s="78"/>
      <c r="I462" s="78"/>
      <c r="J462" s="78"/>
      <c r="K462" s="78"/>
      <c r="L462" s="78"/>
      <c r="M462" s="78"/>
      <c r="N462" s="72"/>
    </row>
    <row r="463" spans="1:14" ht="12">
      <c r="A463" s="64">
        <v>55</v>
      </c>
      <c r="B463" s="64" t="s">
        <v>1286</v>
      </c>
      <c r="C463" s="64" t="s">
        <v>2084</v>
      </c>
      <c r="D463" s="70" t="s">
        <v>2088</v>
      </c>
      <c r="E463" s="63">
        <f>SUM(F463:J463)</f>
        <v>150</v>
      </c>
      <c r="F463" s="63">
        <v>49</v>
      </c>
      <c r="G463" s="78"/>
      <c r="H463" s="78"/>
      <c r="I463" s="78"/>
      <c r="J463" s="78">
        <v>101</v>
      </c>
      <c r="K463" s="78"/>
      <c r="L463" s="78"/>
      <c r="M463" s="78"/>
      <c r="N463" s="72"/>
    </row>
    <row r="464" spans="1:14" ht="12">
      <c r="A464" s="64">
        <v>55</v>
      </c>
      <c r="B464" s="64" t="s">
        <v>1286</v>
      </c>
      <c r="C464" s="64" t="s">
        <v>2084</v>
      </c>
      <c r="D464" s="70" t="s">
        <v>2387</v>
      </c>
      <c r="E464" s="63">
        <f>SUM(F464:J464)</f>
        <v>15</v>
      </c>
      <c r="F464" s="63">
        <v>15</v>
      </c>
      <c r="G464" s="78"/>
      <c r="H464" s="78"/>
      <c r="I464" s="78"/>
      <c r="J464" s="78"/>
      <c r="K464" s="78"/>
      <c r="L464" s="78"/>
      <c r="M464" s="78"/>
      <c r="N464" s="72"/>
    </row>
    <row r="465" spans="1:14" ht="12">
      <c r="A465" s="64">
        <v>55</v>
      </c>
      <c r="B465" s="64" t="s">
        <v>1286</v>
      </c>
      <c r="C465" s="64"/>
      <c r="D465" s="70" t="s">
        <v>2388</v>
      </c>
      <c r="E465" s="63">
        <f>SUM(F465:J465)</f>
        <v>3447</v>
      </c>
      <c r="F465" s="63"/>
      <c r="G465" s="78">
        <v>57</v>
      </c>
      <c r="H465" s="78"/>
      <c r="I465" s="78"/>
      <c r="J465" s="78">
        <v>3390</v>
      </c>
      <c r="K465" s="78"/>
      <c r="L465" s="78"/>
      <c r="M465" s="78"/>
      <c r="N465" s="72"/>
    </row>
    <row r="466" spans="1:14" s="154" customFormat="1" ht="12">
      <c r="A466" s="137"/>
      <c r="B466" s="137" t="s">
        <v>2646</v>
      </c>
      <c r="C466" s="137"/>
      <c r="D466" s="138"/>
      <c r="E466" s="139">
        <f>SUM(E467:E471)</f>
        <v>2117</v>
      </c>
      <c r="F466" s="139">
        <f aca="true" t="shared" si="115" ref="F466:M466">SUM(F467:F471)</f>
        <v>1746</v>
      </c>
      <c r="G466" s="139">
        <f t="shared" si="115"/>
        <v>271</v>
      </c>
      <c r="H466" s="139">
        <f t="shared" si="115"/>
        <v>0</v>
      </c>
      <c r="I466" s="139">
        <f>SUM(I467:I471)</f>
        <v>0</v>
      </c>
      <c r="J466" s="139">
        <f t="shared" si="115"/>
        <v>100</v>
      </c>
      <c r="K466" s="139">
        <f t="shared" si="115"/>
        <v>386</v>
      </c>
      <c r="L466" s="139">
        <f t="shared" si="115"/>
        <v>0</v>
      </c>
      <c r="M466" s="139">
        <f t="shared" si="115"/>
        <v>8</v>
      </c>
      <c r="N466" s="148"/>
    </row>
    <row r="467" spans="1:14" ht="12">
      <c r="A467" s="64">
        <v>56</v>
      </c>
      <c r="B467" s="64" t="s">
        <v>1287</v>
      </c>
      <c r="C467" s="64" t="s">
        <v>2086</v>
      </c>
      <c r="D467" s="70" t="s">
        <v>2087</v>
      </c>
      <c r="E467" s="63">
        <f>SUM(F467:J467)</f>
        <v>1271</v>
      </c>
      <c r="F467" s="63">
        <v>1271</v>
      </c>
      <c r="G467" s="78"/>
      <c r="H467" s="78"/>
      <c r="I467" s="78"/>
      <c r="J467" s="78"/>
      <c r="K467" s="78"/>
      <c r="L467" s="78"/>
      <c r="M467" s="78"/>
      <c r="N467" s="77"/>
    </row>
    <row r="468" spans="1:14" ht="12">
      <c r="A468" s="64">
        <v>56</v>
      </c>
      <c r="B468" s="64" t="s">
        <v>1287</v>
      </c>
      <c r="C468" s="64" t="s">
        <v>2084</v>
      </c>
      <c r="D468" s="70" t="s">
        <v>2088</v>
      </c>
      <c r="E468" s="63">
        <f>SUM(F468:J468)</f>
        <v>169</v>
      </c>
      <c r="F468" s="63">
        <v>69</v>
      </c>
      <c r="G468" s="78"/>
      <c r="H468" s="78"/>
      <c r="I468" s="78"/>
      <c r="J468" s="78">
        <v>100</v>
      </c>
      <c r="K468" s="78"/>
      <c r="L468" s="78"/>
      <c r="M468" s="78"/>
      <c r="N468" s="77"/>
    </row>
    <row r="469" spans="1:14" ht="12">
      <c r="A469" s="64">
        <v>56</v>
      </c>
      <c r="B469" s="64" t="s">
        <v>1287</v>
      </c>
      <c r="C469" s="64" t="s">
        <v>2086</v>
      </c>
      <c r="D469" s="70" t="s">
        <v>2389</v>
      </c>
      <c r="E469" s="63">
        <f>SUM(F469:J469)</f>
        <v>320</v>
      </c>
      <c r="F469" s="71">
        <v>320</v>
      </c>
      <c r="G469" s="71">
        <v>0</v>
      </c>
      <c r="H469" s="71"/>
      <c r="I469" s="71"/>
      <c r="J469" s="71">
        <v>0</v>
      </c>
      <c r="K469" s="71">
        <v>320</v>
      </c>
      <c r="L469" s="71"/>
      <c r="M469" s="71"/>
      <c r="N469" s="72"/>
    </row>
    <row r="470" spans="1:14" ht="12">
      <c r="A470" s="64">
        <v>56</v>
      </c>
      <c r="B470" s="64" t="s">
        <v>1287</v>
      </c>
      <c r="C470" s="64" t="s">
        <v>2086</v>
      </c>
      <c r="D470" s="70" t="s">
        <v>2390</v>
      </c>
      <c r="E470" s="63">
        <f>SUM(F470:J470)</f>
        <v>171</v>
      </c>
      <c r="F470" s="71"/>
      <c r="G470" s="71">
        <v>171</v>
      </c>
      <c r="H470" s="71"/>
      <c r="I470" s="71"/>
      <c r="J470" s="71">
        <v>0</v>
      </c>
      <c r="K470" s="71">
        <v>0</v>
      </c>
      <c r="L470" s="71"/>
      <c r="M470" s="71"/>
      <c r="N470" s="72"/>
    </row>
    <row r="471" spans="1:14" s="153" customFormat="1" ht="12">
      <c r="A471" s="143">
        <v>56</v>
      </c>
      <c r="B471" s="143" t="s">
        <v>1287</v>
      </c>
      <c r="C471" s="143" t="s">
        <v>2550</v>
      </c>
      <c r="D471" s="144"/>
      <c r="E471" s="145">
        <f>SUM(E472:E477)</f>
        <v>186</v>
      </c>
      <c r="F471" s="145">
        <f aca="true" t="shared" si="116" ref="F471:M471">SUM(F472:F477)</f>
        <v>86</v>
      </c>
      <c r="G471" s="145">
        <f t="shared" si="116"/>
        <v>100</v>
      </c>
      <c r="H471" s="145">
        <f t="shared" si="116"/>
        <v>0</v>
      </c>
      <c r="I471" s="145">
        <f>SUM(I472:I477)</f>
        <v>0</v>
      </c>
      <c r="J471" s="145">
        <f t="shared" si="116"/>
        <v>0</v>
      </c>
      <c r="K471" s="145">
        <f t="shared" si="116"/>
        <v>66</v>
      </c>
      <c r="L471" s="145">
        <f t="shared" si="116"/>
        <v>0</v>
      </c>
      <c r="M471" s="145">
        <f t="shared" si="116"/>
        <v>8</v>
      </c>
      <c r="N471" s="146"/>
    </row>
    <row r="472" spans="1:14" ht="12">
      <c r="A472" s="64">
        <v>56</v>
      </c>
      <c r="B472" s="64" t="s">
        <v>1287</v>
      </c>
      <c r="C472" s="64" t="s">
        <v>2085</v>
      </c>
      <c r="D472" s="70" t="s">
        <v>2391</v>
      </c>
      <c r="E472" s="63">
        <f aca="true" t="shared" si="117" ref="E472:E477">SUM(F472:J472)</f>
        <v>10</v>
      </c>
      <c r="F472" s="71">
        <v>10</v>
      </c>
      <c r="G472" s="71">
        <v>0</v>
      </c>
      <c r="H472" s="71"/>
      <c r="I472" s="71"/>
      <c r="J472" s="71">
        <v>0</v>
      </c>
      <c r="K472" s="71">
        <v>10</v>
      </c>
      <c r="L472" s="71"/>
      <c r="M472" s="71"/>
      <c r="N472" s="72"/>
    </row>
    <row r="473" spans="1:14" ht="12">
      <c r="A473" s="64">
        <v>56</v>
      </c>
      <c r="B473" s="64" t="s">
        <v>1287</v>
      </c>
      <c r="C473" s="64" t="s">
        <v>2085</v>
      </c>
      <c r="D473" s="70" t="s">
        <v>2392</v>
      </c>
      <c r="E473" s="63">
        <f t="shared" si="117"/>
        <v>30</v>
      </c>
      <c r="F473" s="71">
        <v>30</v>
      </c>
      <c r="G473" s="71">
        <v>0</v>
      </c>
      <c r="H473" s="71"/>
      <c r="I473" s="71"/>
      <c r="J473" s="71">
        <v>0</v>
      </c>
      <c r="K473" s="71">
        <v>30</v>
      </c>
      <c r="L473" s="71"/>
      <c r="M473" s="71"/>
      <c r="N473" s="72"/>
    </row>
    <row r="474" spans="1:14" ht="12">
      <c r="A474" s="64">
        <v>56</v>
      </c>
      <c r="B474" s="64" t="s">
        <v>1287</v>
      </c>
      <c r="C474" s="64" t="s">
        <v>2085</v>
      </c>
      <c r="D474" s="70" t="s">
        <v>2393</v>
      </c>
      <c r="E474" s="63">
        <f t="shared" si="117"/>
        <v>18</v>
      </c>
      <c r="F474" s="71">
        <v>18</v>
      </c>
      <c r="G474" s="71">
        <v>0</v>
      </c>
      <c r="H474" s="71"/>
      <c r="I474" s="71"/>
      <c r="J474" s="71">
        <v>0</v>
      </c>
      <c r="K474" s="71">
        <v>18</v>
      </c>
      <c r="L474" s="71"/>
      <c r="M474" s="71"/>
      <c r="N474" s="72"/>
    </row>
    <row r="475" spans="1:14" ht="12">
      <c r="A475" s="64">
        <v>56</v>
      </c>
      <c r="B475" s="64" t="s">
        <v>1287</v>
      </c>
      <c r="C475" s="64" t="s">
        <v>2085</v>
      </c>
      <c r="D475" s="70" t="s">
        <v>2394</v>
      </c>
      <c r="E475" s="63">
        <f t="shared" si="117"/>
        <v>8</v>
      </c>
      <c r="F475" s="71">
        <v>8</v>
      </c>
      <c r="G475" s="71">
        <v>0</v>
      </c>
      <c r="H475" s="71"/>
      <c r="I475" s="71"/>
      <c r="J475" s="71">
        <v>0</v>
      </c>
      <c r="K475" s="71">
        <v>8</v>
      </c>
      <c r="L475" s="71"/>
      <c r="M475" s="71">
        <v>8</v>
      </c>
      <c r="N475" s="72"/>
    </row>
    <row r="476" spans="1:14" ht="12">
      <c r="A476" s="64">
        <v>56</v>
      </c>
      <c r="B476" s="64" t="s">
        <v>1287</v>
      </c>
      <c r="C476" s="64" t="s">
        <v>2085</v>
      </c>
      <c r="D476" s="70" t="s">
        <v>2395</v>
      </c>
      <c r="E476" s="63">
        <f t="shared" si="117"/>
        <v>20</v>
      </c>
      <c r="F476" s="71">
        <v>20</v>
      </c>
      <c r="G476" s="71">
        <v>0</v>
      </c>
      <c r="H476" s="71"/>
      <c r="I476" s="71"/>
      <c r="J476" s="71">
        <v>0</v>
      </c>
      <c r="K476" s="71">
        <v>0</v>
      </c>
      <c r="L476" s="71"/>
      <c r="M476" s="71"/>
      <c r="N476" s="72"/>
    </row>
    <row r="477" spans="1:14" ht="12">
      <c r="A477" s="64">
        <v>56</v>
      </c>
      <c r="B477" s="68" t="s">
        <v>1287</v>
      </c>
      <c r="C477" s="64" t="s">
        <v>2085</v>
      </c>
      <c r="D477" s="79" t="s">
        <v>2396</v>
      </c>
      <c r="E477" s="63">
        <f t="shared" si="117"/>
        <v>100</v>
      </c>
      <c r="F477" s="78">
        <v>0</v>
      </c>
      <c r="G477" s="78">
        <v>100</v>
      </c>
      <c r="H477" s="78"/>
      <c r="I477" s="78"/>
      <c r="J477" s="78">
        <v>0</v>
      </c>
      <c r="K477" s="78">
        <v>0</v>
      </c>
      <c r="L477" s="78"/>
      <c r="M477" s="78"/>
      <c r="N477" s="77"/>
    </row>
    <row r="478" spans="1:14" s="154" customFormat="1" ht="12">
      <c r="A478" s="137"/>
      <c r="B478" s="136" t="s">
        <v>2647</v>
      </c>
      <c r="C478" s="137"/>
      <c r="D478" s="156"/>
      <c r="E478" s="139">
        <f>SUM(E479:E480)</f>
        <v>210</v>
      </c>
      <c r="F478" s="139">
        <f aca="true" t="shared" si="118" ref="F478:M478">SUM(F479:F480)</f>
        <v>210</v>
      </c>
      <c r="G478" s="139">
        <f t="shared" si="118"/>
        <v>0</v>
      </c>
      <c r="H478" s="139">
        <f t="shared" si="118"/>
        <v>0</v>
      </c>
      <c r="I478" s="139">
        <f>SUM(I479:I480)</f>
        <v>0</v>
      </c>
      <c r="J478" s="139">
        <f t="shared" si="118"/>
        <v>0</v>
      </c>
      <c r="K478" s="139">
        <f t="shared" si="118"/>
        <v>6</v>
      </c>
      <c r="L478" s="139">
        <f t="shared" si="118"/>
        <v>0</v>
      </c>
      <c r="M478" s="139">
        <f t="shared" si="118"/>
        <v>6</v>
      </c>
      <c r="N478" s="157"/>
    </row>
    <row r="479" spans="1:14" s="73" customFormat="1" ht="12">
      <c r="A479" s="68">
        <v>57</v>
      </c>
      <c r="B479" s="64" t="s">
        <v>1288</v>
      </c>
      <c r="C479" s="64" t="s">
        <v>2086</v>
      </c>
      <c r="D479" s="70" t="s">
        <v>2397</v>
      </c>
      <c r="E479" s="63">
        <f>SUM(F479:J479)</f>
        <v>204</v>
      </c>
      <c r="F479" s="71">
        <v>204</v>
      </c>
      <c r="G479" s="71">
        <v>0</v>
      </c>
      <c r="H479" s="71"/>
      <c r="I479" s="71"/>
      <c r="J479" s="71">
        <v>0</v>
      </c>
      <c r="K479" s="71">
        <v>0</v>
      </c>
      <c r="L479" s="71"/>
      <c r="M479" s="71"/>
      <c r="N479" s="72"/>
    </row>
    <row r="480" spans="1:14" s="151" customFormat="1" ht="12">
      <c r="A480" s="142">
        <v>57</v>
      </c>
      <c r="B480" s="143" t="s">
        <v>1288</v>
      </c>
      <c r="C480" s="143" t="s">
        <v>2550</v>
      </c>
      <c r="D480" s="144"/>
      <c r="E480" s="145">
        <f>SUM(E481)</f>
        <v>6</v>
      </c>
      <c r="F480" s="145">
        <f aca="true" t="shared" si="119" ref="F480:M480">SUM(F481)</f>
        <v>6</v>
      </c>
      <c r="G480" s="145">
        <f t="shared" si="119"/>
        <v>0</v>
      </c>
      <c r="H480" s="145">
        <f t="shared" si="119"/>
        <v>0</v>
      </c>
      <c r="I480" s="145">
        <f t="shared" si="119"/>
        <v>0</v>
      </c>
      <c r="J480" s="145">
        <f t="shared" si="119"/>
        <v>0</v>
      </c>
      <c r="K480" s="145">
        <f t="shared" si="119"/>
        <v>6</v>
      </c>
      <c r="L480" s="145">
        <f t="shared" si="119"/>
        <v>0</v>
      </c>
      <c r="M480" s="145">
        <f t="shared" si="119"/>
        <v>6</v>
      </c>
      <c r="N480" s="146"/>
    </row>
    <row r="481" spans="1:14" s="73" customFormat="1" ht="12">
      <c r="A481" s="68">
        <v>57</v>
      </c>
      <c r="B481" s="64" t="s">
        <v>1288</v>
      </c>
      <c r="C481" s="64" t="s">
        <v>2085</v>
      </c>
      <c r="D481" s="70" t="s">
        <v>2398</v>
      </c>
      <c r="E481" s="63">
        <f>SUM(F481:J481)</f>
        <v>6</v>
      </c>
      <c r="F481" s="71">
        <v>6</v>
      </c>
      <c r="G481" s="71">
        <v>0</v>
      </c>
      <c r="H481" s="71"/>
      <c r="I481" s="71"/>
      <c r="J481" s="71">
        <v>0</v>
      </c>
      <c r="K481" s="71">
        <v>6</v>
      </c>
      <c r="L481" s="71"/>
      <c r="M481" s="71">
        <v>6</v>
      </c>
      <c r="N481" s="72"/>
    </row>
    <row r="482" spans="1:14" s="149" customFormat="1" ht="12">
      <c r="A482" s="136"/>
      <c r="B482" s="137" t="s">
        <v>2648</v>
      </c>
      <c r="C482" s="137"/>
      <c r="D482" s="138"/>
      <c r="E482" s="139">
        <f>SUM(E483:E485)</f>
        <v>2972</v>
      </c>
      <c r="F482" s="139">
        <f aca="true" t="shared" si="120" ref="F482:M482">SUM(F483:F485)</f>
        <v>2972</v>
      </c>
      <c r="G482" s="139">
        <f t="shared" si="120"/>
        <v>0</v>
      </c>
      <c r="H482" s="139">
        <f t="shared" si="120"/>
        <v>0</v>
      </c>
      <c r="I482" s="139">
        <f>SUM(I483:I485)</f>
        <v>0</v>
      </c>
      <c r="J482" s="139">
        <f t="shared" si="120"/>
        <v>0</v>
      </c>
      <c r="K482" s="139">
        <f t="shared" si="120"/>
        <v>140</v>
      </c>
      <c r="L482" s="139">
        <f t="shared" si="120"/>
        <v>0</v>
      </c>
      <c r="M482" s="139">
        <f t="shared" si="120"/>
        <v>140</v>
      </c>
      <c r="N482" s="148"/>
    </row>
    <row r="483" spans="1:14" s="73" customFormat="1" ht="12">
      <c r="A483" s="68">
        <v>58</v>
      </c>
      <c r="B483" s="64" t="s">
        <v>1289</v>
      </c>
      <c r="C483" s="64" t="s">
        <v>2086</v>
      </c>
      <c r="D483" s="70" t="s">
        <v>2087</v>
      </c>
      <c r="E483" s="63">
        <f>SUM(F483:J483)</f>
        <v>2638</v>
      </c>
      <c r="F483" s="63">
        <v>2638</v>
      </c>
      <c r="G483" s="71"/>
      <c r="H483" s="71"/>
      <c r="I483" s="71"/>
      <c r="J483" s="71"/>
      <c r="K483" s="71"/>
      <c r="L483" s="71"/>
      <c r="M483" s="71"/>
      <c r="N483" s="72"/>
    </row>
    <row r="484" spans="1:14" s="73" customFormat="1" ht="12">
      <c r="A484" s="68">
        <v>58</v>
      </c>
      <c r="B484" s="64" t="s">
        <v>1289</v>
      </c>
      <c r="C484" s="64" t="s">
        <v>2084</v>
      </c>
      <c r="D484" s="70" t="s">
        <v>2088</v>
      </c>
      <c r="E484" s="63">
        <f>SUM(F484:J484)</f>
        <v>164</v>
      </c>
      <c r="F484" s="63">
        <v>164</v>
      </c>
      <c r="G484" s="71"/>
      <c r="H484" s="71"/>
      <c r="I484" s="71"/>
      <c r="J484" s="71"/>
      <c r="K484" s="71"/>
      <c r="L484" s="71"/>
      <c r="M484" s="71"/>
      <c r="N484" s="72"/>
    </row>
    <row r="485" spans="1:14" s="151" customFormat="1" ht="12">
      <c r="A485" s="142">
        <v>58</v>
      </c>
      <c r="B485" s="143" t="s">
        <v>1289</v>
      </c>
      <c r="C485" s="143" t="s">
        <v>2550</v>
      </c>
      <c r="D485" s="144"/>
      <c r="E485" s="145">
        <f>SUM(E486:E490)</f>
        <v>170</v>
      </c>
      <c r="F485" s="145">
        <f aca="true" t="shared" si="121" ref="F485:L485">SUM(F486:F490)</f>
        <v>170</v>
      </c>
      <c r="G485" s="145">
        <f t="shared" si="121"/>
        <v>0</v>
      </c>
      <c r="H485" s="145">
        <f t="shared" si="121"/>
        <v>0</v>
      </c>
      <c r="I485" s="145">
        <f>SUM(I486:I490)</f>
        <v>0</v>
      </c>
      <c r="J485" s="145">
        <f t="shared" si="121"/>
        <v>0</v>
      </c>
      <c r="K485" s="145">
        <f t="shared" si="121"/>
        <v>140</v>
      </c>
      <c r="L485" s="145">
        <f t="shared" si="121"/>
        <v>0</v>
      </c>
      <c r="M485" s="145">
        <v>140</v>
      </c>
      <c r="N485" s="146"/>
    </row>
    <row r="486" spans="1:14" s="73" customFormat="1" ht="12">
      <c r="A486" s="68">
        <v>58</v>
      </c>
      <c r="B486" s="64" t="s">
        <v>1289</v>
      </c>
      <c r="C486" s="64" t="s">
        <v>2085</v>
      </c>
      <c r="D486" s="70" t="s">
        <v>2399</v>
      </c>
      <c r="E486" s="63">
        <f>SUM(F486:J486)</f>
        <v>30</v>
      </c>
      <c r="F486" s="71">
        <v>30</v>
      </c>
      <c r="G486" s="71">
        <v>0</v>
      </c>
      <c r="H486" s="71"/>
      <c r="I486" s="71"/>
      <c r="J486" s="71">
        <v>0</v>
      </c>
      <c r="K486" s="71">
        <v>30</v>
      </c>
      <c r="L486" s="71"/>
      <c r="M486" s="71"/>
      <c r="N486" s="72" t="s">
        <v>1035</v>
      </c>
    </row>
    <row r="487" spans="1:14" s="73" customFormat="1" ht="12">
      <c r="A487" s="68">
        <v>58</v>
      </c>
      <c r="B487" s="64" t="s">
        <v>1289</v>
      </c>
      <c r="C487" s="64" t="s">
        <v>2085</v>
      </c>
      <c r="D487" s="70" t="s">
        <v>2400</v>
      </c>
      <c r="E487" s="63">
        <f>SUM(F487:J487)</f>
        <v>70</v>
      </c>
      <c r="F487" s="71">
        <v>70</v>
      </c>
      <c r="G487" s="71">
        <v>0</v>
      </c>
      <c r="H487" s="71"/>
      <c r="I487" s="71"/>
      <c r="J487" s="71">
        <v>0</v>
      </c>
      <c r="K487" s="71">
        <v>70</v>
      </c>
      <c r="L487" s="71"/>
      <c r="M487" s="71"/>
      <c r="N487" s="72" t="s">
        <v>1037</v>
      </c>
    </row>
    <row r="488" spans="1:14" s="73" customFormat="1" ht="12">
      <c r="A488" s="68">
        <v>58</v>
      </c>
      <c r="B488" s="64" t="s">
        <v>1289</v>
      </c>
      <c r="C488" s="64" t="s">
        <v>2085</v>
      </c>
      <c r="D488" s="70" t="s">
        <v>2401</v>
      </c>
      <c r="E488" s="63">
        <f>SUM(F488:J488)</f>
        <v>20</v>
      </c>
      <c r="F488" s="71">
        <v>20</v>
      </c>
      <c r="G488" s="71">
        <v>0</v>
      </c>
      <c r="H488" s="71"/>
      <c r="I488" s="71"/>
      <c r="J488" s="71">
        <v>0</v>
      </c>
      <c r="K488" s="71">
        <v>20</v>
      </c>
      <c r="L488" s="71"/>
      <c r="M488" s="71"/>
      <c r="N488" s="72" t="s">
        <v>1039</v>
      </c>
    </row>
    <row r="489" spans="1:14" s="73" customFormat="1" ht="12">
      <c r="A489" s="68">
        <v>58</v>
      </c>
      <c r="B489" s="64" t="s">
        <v>1289</v>
      </c>
      <c r="C489" s="64" t="s">
        <v>2085</v>
      </c>
      <c r="D489" s="70" t="s">
        <v>2649</v>
      </c>
      <c r="E489" s="63">
        <f>SUM(F489:J489)</f>
        <v>30</v>
      </c>
      <c r="F489" s="71">
        <v>30</v>
      </c>
      <c r="G489" s="71"/>
      <c r="H489" s="71"/>
      <c r="I489" s="71"/>
      <c r="J489" s="71"/>
      <c r="K489" s="71"/>
      <c r="L489" s="71"/>
      <c r="M489" s="71"/>
      <c r="N489" s="72"/>
    </row>
    <row r="490" spans="1:14" s="73" customFormat="1" ht="12">
      <c r="A490" s="68">
        <v>58</v>
      </c>
      <c r="B490" s="64" t="s">
        <v>1289</v>
      </c>
      <c r="C490" s="64" t="s">
        <v>2085</v>
      </c>
      <c r="D490" s="70" t="s">
        <v>2650</v>
      </c>
      <c r="E490" s="63">
        <f>SUM(F490:J490)</f>
        <v>20</v>
      </c>
      <c r="F490" s="71">
        <v>20</v>
      </c>
      <c r="G490" s="71">
        <v>0</v>
      </c>
      <c r="H490" s="71"/>
      <c r="I490" s="71"/>
      <c r="J490" s="71">
        <v>0</v>
      </c>
      <c r="K490" s="71">
        <v>20</v>
      </c>
      <c r="L490" s="71"/>
      <c r="M490" s="71"/>
      <c r="N490" s="72" t="s">
        <v>1037</v>
      </c>
    </row>
    <row r="491" spans="1:14" s="149" customFormat="1" ht="12">
      <c r="A491" s="136"/>
      <c r="B491" s="137" t="s">
        <v>2651</v>
      </c>
      <c r="C491" s="137"/>
      <c r="D491" s="138"/>
      <c r="E491" s="139">
        <f>SUM(E492:E496)</f>
        <v>2012</v>
      </c>
      <c r="F491" s="139">
        <f aca="true" t="shared" si="122" ref="F491:M491">SUM(F492:F496)</f>
        <v>1342</v>
      </c>
      <c r="G491" s="139">
        <f t="shared" si="122"/>
        <v>670</v>
      </c>
      <c r="H491" s="139">
        <f t="shared" si="122"/>
        <v>0</v>
      </c>
      <c r="I491" s="139">
        <f>SUM(I492:I496)</f>
        <v>0</v>
      </c>
      <c r="J491" s="139">
        <f t="shared" si="122"/>
        <v>0</v>
      </c>
      <c r="K491" s="139">
        <f t="shared" si="122"/>
        <v>157</v>
      </c>
      <c r="L491" s="139">
        <f t="shared" si="122"/>
        <v>0</v>
      </c>
      <c r="M491" s="139">
        <f t="shared" si="122"/>
        <v>110</v>
      </c>
      <c r="N491" s="148"/>
    </row>
    <row r="492" spans="1:14" s="73" customFormat="1" ht="12">
      <c r="A492" s="68">
        <v>59</v>
      </c>
      <c r="B492" s="68" t="s">
        <v>1290</v>
      </c>
      <c r="C492" s="68" t="s">
        <v>2086</v>
      </c>
      <c r="D492" s="70" t="s">
        <v>2087</v>
      </c>
      <c r="E492" s="63">
        <f>SUM(F492:J492)</f>
        <v>1100</v>
      </c>
      <c r="F492" s="63">
        <v>1100</v>
      </c>
      <c r="G492" s="78"/>
      <c r="H492" s="78"/>
      <c r="I492" s="78"/>
      <c r="J492" s="78"/>
      <c r="K492" s="78"/>
      <c r="L492" s="78"/>
      <c r="M492" s="78"/>
      <c r="N492" s="77"/>
    </row>
    <row r="493" spans="1:14" s="73" customFormat="1" ht="12">
      <c r="A493" s="68">
        <v>59</v>
      </c>
      <c r="B493" s="68" t="s">
        <v>1290</v>
      </c>
      <c r="C493" s="68" t="s">
        <v>2084</v>
      </c>
      <c r="D493" s="70" t="s">
        <v>2088</v>
      </c>
      <c r="E493" s="63">
        <f>SUM(F493:J493)</f>
        <v>131</v>
      </c>
      <c r="F493" s="63">
        <v>85</v>
      </c>
      <c r="G493" s="78">
        <v>46</v>
      </c>
      <c r="H493" s="78"/>
      <c r="I493" s="78"/>
      <c r="J493" s="78"/>
      <c r="K493" s="78"/>
      <c r="L493" s="78"/>
      <c r="M493" s="78"/>
      <c r="N493" s="77"/>
    </row>
    <row r="494" spans="1:14" s="73" customFormat="1" ht="12">
      <c r="A494" s="68">
        <v>59</v>
      </c>
      <c r="B494" s="68" t="s">
        <v>1290</v>
      </c>
      <c r="C494" s="68" t="s">
        <v>2086</v>
      </c>
      <c r="D494" s="79" t="s">
        <v>2403</v>
      </c>
      <c r="E494" s="63">
        <f>SUM(F494:J494)</f>
        <v>189</v>
      </c>
      <c r="F494" s="76">
        <v>0</v>
      </c>
      <c r="G494" s="78">
        <v>189</v>
      </c>
      <c r="H494" s="78"/>
      <c r="I494" s="78"/>
      <c r="J494" s="78">
        <v>0</v>
      </c>
      <c r="K494" s="78">
        <v>0</v>
      </c>
      <c r="L494" s="78"/>
      <c r="M494" s="78"/>
      <c r="N494" s="77"/>
    </row>
    <row r="495" spans="1:14" s="73" customFormat="1" ht="12">
      <c r="A495" s="68">
        <v>59</v>
      </c>
      <c r="B495" s="68" t="s">
        <v>1290</v>
      </c>
      <c r="C495" s="68" t="s">
        <v>2086</v>
      </c>
      <c r="D495" s="79" t="s">
        <v>2404</v>
      </c>
      <c r="E495" s="63">
        <f>SUM(F495:J495)</f>
        <v>435</v>
      </c>
      <c r="F495" s="76">
        <v>0</v>
      </c>
      <c r="G495" s="78">
        <v>435</v>
      </c>
      <c r="H495" s="78"/>
      <c r="I495" s="78"/>
      <c r="J495" s="78">
        <v>0</v>
      </c>
      <c r="K495" s="78">
        <v>0</v>
      </c>
      <c r="L495" s="78"/>
      <c r="M495" s="78"/>
      <c r="N495" s="77"/>
    </row>
    <row r="496" spans="1:14" s="151" customFormat="1" ht="12">
      <c r="A496" s="142">
        <v>59</v>
      </c>
      <c r="B496" s="142" t="s">
        <v>1290</v>
      </c>
      <c r="C496" s="142" t="s">
        <v>2550</v>
      </c>
      <c r="D496" s="161"/>
      <c r="E496" s="145">
        <f>SUM(E497:E501)</f>
        <v>157</v>
      </c>
      <c r="F496" s="145">
        <f aca="true" t="shared" si="123" ref="F496:L496">SUM(F497:F501)</f>
        <v>157</v>
      </c>
      <c r="G496" s="145">
        <f t="shared" si="123"/>
        <v>0</v>
      </c>
      <c r="H496" s="145">
        <f t="shared" si="123"/>
        <v>0</v>
      </c>
      <c r="I496" s="145">
        <f>SUM(I497:I501)</f>
        <v>0</v>
      </c>
      <c r="J496" s="145">
        <f t="shared" si="123"/>
        <v>0</v>
      </c>
      <c r="K496" s="145">
        <f t="shared" si="123"/>
        <v>157</v>
      </c>
      <c r="L496" s="145">
        <f t="shared" si="123"/>
        <v>0</v>
      </c>
      <c r="M496" s="145">
        <v>110</v>
      </c>
      <c r="N496" s="155"/>
    </row>
    <row r="497" spans="1:14" s="73" customFormat="1" ht="12">
      <c r="A497" s="68">
        <v>59</v>
      </c>
      <c r="B497" s="68" t="s">
        <v>1290</v>
      </c>
      <c r="C497" s="68" t="s">
        <v>2085</v>
      </c>
      <c r="D497" s="88" t="s">
        <v>2405</v>
      </c>
      <c r="E497" s="63">
        <f>SUM(F497:J497)</f>
        <v>100</v>
      </c>
      <c r="F497" s="78">
        <v>100</v>
      </c>
      <c r="G497" s="78">
        <v>0</v>
      </c>
      <c r="H497" s="78"/>
      <c r="I497" s="78"/>
      <c r="J497" s="78">
        <v>0</v>
      </c>
      <c r="K497" s="78">
        <v>100</v>
      </c>
      <c r="L497" s="78"/>
      <c r="M497" s="78"/>
      <c r="N497" s="77"/>
    </row>
    <row r="498" spans="1:14" s="73" customFormat="1" ht="12">
      <c r="A498" s="68">
        <v>59</v>
      </c>
      <c r="B498" s="68" t="s">
        <v>1290</v>
      </c>
      <c r="C498" s="68" t="s">
        <v>2085</v>
      </c>
      <c r="D498" s="88" t="s">
        <v>2406</v>
      </c>
      <c r="E498" s="63">
        <f>SUM(F498:J498)</f>
        <v>12</v>
      </c>
      <c r="F498" s="78">
        <v>12</v>
      </c>
      <c r="G498" s="78">
        <v>0</v>
      </c>
      <c r="H498" s="78"/>
      <c r="I498" s="78"/>
      <c r="J498" s="78">
        <v>0</v>
      </c>
      <c r="K498" s="78">
        <v>12</v>
      </c>
      <c r="L498" s="78"/>
      <c r="M498" s="78"/>
      <c r="N498" s="77"/>
    </row>
    <row r="499" spans="1:14" s="73" customFormat="1" ht="12">
      <c r="A499" s="68">
        <v>59</v>
      </c>
      <c r="B499" s="68" t="s">
        <v>1290</v>
      </c>
      <c r="C499" s="68" t="s">
        <v>2085</v>
      </c>
      <c r="D499" s="88" t="s">
        <v>2407</v>
      </c>
      <c r="E499" s="63">
        <f>SUM(F499:J499)</f>
        <v>25</v>
      </c>
      <c r="F499" s="78">
        <v>25</v>
      </c>
      <c r="G499" s="78">
        <v>0</v>
      </c>
      <c r="H499" s="78"/>
      <c r="I499" s="78"/>
      <c r="J499" s="78">
        <v>0</v>
      </c>
      <c r="K499" s="78">
        <v>25</v>
      </c>
      <c r="L499" s="78"/>
      <c r="M499" s="78"/>
      <c r="N499" s="77"/>
    </row>
    <row r="500" spans="1:14" s="73" customFormat="1" ht="12">
      <c r="A500" s="68">
        <v>59</v>
      </c>
      <c r="B500" s="68" t="s">
        <v>1290</v>
      </c>
      <c r="C500" s="68" t="s">
        <v>2085</v>
      </c>
      <c r="D500" s="88" t="s">
        <v>2408</v>
      </c>
      <c r="E500" s="63">
        <f>SUM(F500:J500)</f>
        <v>5</v>
      </c>
      <c r="F500" s="78">
        <v>5</v>
      </c>
      <c r="G500" s="78">
        <v>0</v>
      </c>
      <c r="H500" s="78"/>
      <c r="I500" s="78"/>
      <c r="J500" s="78">
        <v>0</v>
      </c>
      <c r="K500" s="78">
        <v>5</v>
      </c>
      <c r="L500" s="78"/>
      <c r="M500" s="78"/>
      <c r="N500" s="77"/>
    </row>
    <row r="501" spans="1:14" s="73" customFormat="1" ht="12">
      <c r="A501" s="68">
        <v>59</v>
      </c>
      <c r="B501" s="68" t="s">
        <v>1290</v>
      </c>
      <c r="C501" s="68" t="s">
        <v>2085</v>
      </c>
      <c r="D501" s="88" t="s">
        <v>2409</v>
      </c>
      <c r="E501" s="63">
        <f>SUM(F501:J501)</f>
        <v>15</v>
      </c>
      <c r="F501" s="78">
        <v>15</v>
      </c>
      <c r="G501" s="78">
        <v>0</v>
      </c>
      <c r="H501" s="78"/>
      <c r="I501" s="78"/>
      <c r="J501" s="78">
        <v>0</v>
      </c>
      <c r="K501" s="78">
        <v>15</v>
      </c>
      <c r="L501" s="78"/>
      <c r="M501" s="78"/>
      <c r="N501" s="77"/>
    </row>
    <row r="502" spans="1:14" s="149" customFormat="1" ht="12">
      <c r="A502" s="136"/>
      <c r="B502" s="136" t="s">
        <v>2652</v>
      </c>
      <c r="C502" s="136"/>
      <c r="D502" s="167"/>
      <c r="E502" s="139">
        <f>SUM(E503:E519)</f>
        <v>524</v>
      </c>
      <c r="F502" s="139">
        <f aca="true" t="shared" si="124" ref="F502:M502">SUM(F503:F519)</f>
        <v>85</v>
      </c>
      <c r="G502" s="139">
        <f t="shared" si="124"/>
        <v>439</v>
      </c>
      <c r="H502" s="139">
        <f t="shared" si="124"/>
        <v>0</v>
      </c>
      <c r="I502" s="139">
        <f>SUM(I503:I519)</f>
        <v>0</v>
      </c>
      <c r="J502" s="139">
        <f t="shared" si="124"/>
        <v>0</v>
      </c>
      <c r="K502" s="139">
        <f t="shared" si="124"/>
        <v>20</v>
      </c>
      <c r="L502" s="139">
        <f t="shared" si="124"/>
        <v>0</v>
      </c>
      <c r="M502" s="139">
        <f t="shared" si="124"/>
        <v>0</v>
      </c>
      <c r="N502" s="157"/>
    </row>
    <row r="503" spans="1:14" s="73" customFormat="1" ht="12">
      <c r="A503" s="68">
        <v>60</v>
      </c>
      <c r="B503" s="68" t="s">
        <v>1291</v>
      </c>
      <c r="C503" s="68" t="s">
        <v>2086</v>
      </c>
      <c r="D503" s="70" t="s">
        <v>2087</v>
      </c>
      <c r="E503" s="63">
        <f aca="true" t="shared" si="125" ref="E503:E519">SUM(F503:J503)</f>
        <v>54</v>
      </c>
      <c r="F503" s="63">
        <v>54</v>
      </c>
      <c r="G503" s="78"/>
      <c r="H503" s="78"/>
      <c r="I503" s="78"/>
      <c r="J503" s="78"/>
      <c r="K503" s="78"/>
      <c r="L503" s="78"/>
      <c r="M503" s="78"/>
      <c r="N503" s="77"/>
    </row>
    <row r="504" spans="1:14" ht="12">
      <c r="A504" s="68">
        <v>60</v>
      </c>
      <c r="B504" s="68" t="s">
        <v>1291</v>
      </c>
      <c r="C504" s="68" t="s">
        <v>2084</v>
      </c>
      <c r="D504" s="70" t="s">
        <v>2088</v>
      </c>
      <c r="E504" s="63">
        <f t="shared" si="125"/>
        <v>11</v>
      </c>
      <c r="F504" s="63">
        <v>11</v>
      </c>
      <c r="G504" s="78"/>
      <c r="H504" s="78"/>
      <c r="I504" s="78"/>
      <c r="J504" s="78"/>
      <c r="K504" s="78"/>
      <c r="L504" s="78"/>
      <c r="M504" s="78"/>
      <c r="N504" s="77"/>
    </row>
    <row r="505" spans="1:14" ht="12">
      <c r="A505" s="68">
        <v>60</v>
      </c>
      <c r="B505" s="68" t="s">
        <v>1291</v>
      </c>
      <c r="C505" s="68" t="s">
        <v>2086</v>
      </c>
      <c r="D505" s="88" t="s">
        <v>2190</v>
      </c>
      <c r="E505" s="63">
        <f t="shared" si="125"/>
        <v>31</v>
      </c>
      <c r="F505" s="78">
        <v>0</v>
      </c>
      <c r="G505" s="78">
        <v>31</v>
      </c>
      <c r="H505" s="78"/>
      <c r="I505" s="78"/>
      <c r="J505" s="78">
        <v>0</v>
      </c>
      <c r="K505" s="78">
        <v>0</v>
      </c>
      <c r="L505" s="78"/>
      <c r="M505" s="78"/>
      <c r="N505" s="77"/>
    </row>
    <row r="506" spans="1:14" ht="12">
      <c r="A506" s="68">
        <v>60</v>
      </c>
      <c r="B506" s="64" t="s">
        <v>1291</v>
      </c>
      <c r="C506" s="68" t="s">
        <v>2086</v>
      </c>
      <c r="D506" s="85" t="s">
        <v>2410</v>
      </c>
      <c r="E506" s="63">
        <f t="shared" si="125"/>
        <v>15</v>
      </c>
      <c r="F506" s="71"/>
      <c r="G506" s="71">
        <v>15</v>
      </c>
      <c r="H506" s="71"/>
      <c r="I506" s="71"/>
      <c r="J506" s="71">
        <v>0</v>
      </c>
      <c r="K506" s="71">
        <v>0</v>
      </c>
      <c r="L506" s="71"/>
      <c r="M506" s="71"/>
      <c r="N506" s="72"/>
    </row>
    <row r="507" spans="1:14" ht="12">
      <c r="A507" s="68">
        <v>60</v>
      </c>
      <c r="B507" s="64" t="s">
        <v>1291</v>
      </c>
      <c r="C507" s="68" t="s">
        <v>2086</v>
      </c>
      <c r="D507" s="85" t="s">
        <v>2411</v>
      </c>
      <c r="E507" s="63">
        <f t="shared" si="125"/>
        <v>64</v>
      </c>
      <c r="F507" s="71">
        <v>20</v>
      </c>
      <c r="G507" s="71">
        <v>44</v>
      </c>
      <c r="H507" s="71"/>
      <c r="I507" s="71"/>
      <c r="J507" s="71">
        <v>0</v>
      </c>
      <c r="K507" s="71">
        <v>20</v>
      </c>
      <c r="L507" s="71"/>
      <c r="M507" s="71"/>
      <c r="N507" s="72"/>
    </row>
    <row r="508" spans="1:14" ht="12">
      <c r="A508" s="68">
        <v>60</v>
      </c>
      <c r="B508" s="68" t="s">
        <v>1291</v>
      </c>
      <c r="C508" s="68" t="s">
        <v>2086</v>
      </c>
      <c r="D508" s="86" t="s">
        <v>2412</v>
      </c>
      <c r="E508" s="63">
        <f t="shared" si="125"/>
        <v>20</v>
      </c>
      <c r="F508" s="76"/>
      <c r="G508" s="76">
        <v>20</v>
      </c>
      <c r="H508" s="78"/>
      <c r="I508" s="78"/>
      <c r="J508" s="78">
        <v>0</v>
      </c>
      <c r="K508" s="78">
        <v>0</v>
      </c>
      <c r="L508" s="78"/>
      <c r="M508" s="78"/>
      <c r="N508" s="80" t="s">
        <v>2413</v>
      </c>
    </row>
    <row r="509" spans="1:14" ht="12">
      <c r="A509" s="68">
        <v>60</v>
      </c>
      <c r="B509" s="68" t="s">
        <v>1291</v>
      </c>
      <c r="C509" s="68" t="s">
        <v>2086</v>
      </c>
      <c r="D509" s="89" t="s">
        <v>2414</v>
      </c>
      <c r="E509" s="63">
        <f t="shared" si="125"/>
        <v>2</v>
      </c>
      <c r="F509" s="76"/>
      <c r="G509" s="76">
        <v>2</v>
      </c>
      <c r="H509" s="78"/>
      <c r="I509" s="78"/>
      <c r="J509" s="78">
        <v>0</v>
      </c>
      <c r="K509" s="78">
        <v>0</v>
      </c>
      <c r="L509" s="78"/>
      <c r="M509" s="78"/>
      <c r="N509" s="80" t="s">
        <v>2413</v>
      </c>
    </row>
    <row r="510" spans="1:14" ht="12">
      <c r="A510" s="68">
        <v>60</v>
      </c>
      <c r="B510" s="68" t="s">
        <v>1291</v>
      </c>
      <c r="C510" s="68" t="s">
        <v>2086</v>
      </c>
      <c r="D510" s="86" t="s">
        <v>2415</v>
      </c>
      <c r="E510" s="63">
        <f t="shared" si="125"/>
        <v>40</v>
      </c>
      <c r="F510" s="76">
        <v>0</v>
      </c>
      <c r="G510" s="76">
        <v>40</v>
      </c>
      <c r="H510" s="78"/>
      <c r="I510" s="78"/>
      <c r="J510" s="78">
        <v>0</v>
      </c>
      <c r="K510" s="78">
        <v>0</v>
      </c>
      <c r="L510" s="78"/>
      <c r="M510" s="78"/>
      <c r="N510" s="77" t="s">
        <v>2416</v>
      </c>
    </row>
    <row r="511" spans="1:14" s="73" customFormat="1" ht="12">
      <c r="A511" s="68">
        <v>60</v>
      </c>
      <c r="B511" s="68" t="s">
        <v>1291</v>
      </c>
      <c r="C511" s="68" t="s">
        <v>2086</v>
      </c>
      <c r="D511" s="86" t="s">
        <v>2417</v>
      </c>
      <c r="E511" s="63">
        <f t="shared" si="125"/>
        <v>10</v>
      </c>
      <c r="F511" s="76">
        <v>0</v>
      </c>
      <c r="G511" s="76">
        <v>10</v>
      </c>
      <c r="H511" s="78"/>
      <c r="I511" s="78"/>
      <c r="J511" s="78">
        <v>0</v>
      </c>
      <c r="K511" s="78">
        <v>0</v>
      </c>
      <c r="L511" s="78"/>
      <c r="M511" s="78"/>
      <c r="N511" s="77"/>
    </row>
    <row r="512" spans="1:14" s="73" customFormat="1" ht="12">
      <c r="A512" s="68">
        <v>60</v>
      </c>
      <c r="B512" s="68" t="s">
        <v>1291</v>
      </c>
      <c r="C512" s="68" t="s">
        <v>2086</v>
      </c>
      <c r="D512" s="86" t="s">
        <v>2418</v>
      </c>
      <c r="E512" s="63">
        <f t="shared" si="125"/>
        <v>137</v>
      </c>
      <c r="F512" s="76">
        <v>0</v>
      </c>
      <c r="G512" s="76">
        <v>137</v>
      </c>
      <c r="H512" s="78"/>
      <c r="I512" s="78"/>
      <c r="J512" s="78">
        <v>0</v>
      </c>
      <c r="K512" s="78">
        <v>0</v>
      </c>
      <c r="L512" s="78"/>
      <c r="M512" s="78"/>
      <c r="N512" s="77"/>
    </row>
    <row r="513" spans="1:14" ht="12">
      <c r="A513" s="68">
        <v>60</v>
      </c>
      <c r="B513" s="68" t="s">
        <v>1291</v>
      </c>
      <c r="C513" s="68" t="s">
        <v>2086</v>
      </c>
      <c r="D513" s="86" t="s">
        <v>2419</v>
      </c>
      <c r="E513" s="63">
        <f t="shared" si="125"/>
        <v>37</v>
      </c>
      <c r="F513" s="76">
        <v>0</v>
      </c>
      <c r="G513" s="76">
        <v>37</v>
      </c>
      <c r="H513" s="78"/>
      <c r="I513" s="78"/>
      <c r="J513" s="78">
        <v>0</v>
      </c>
      <c r="K513" s="78">
        <v>0</v>
      </c>
      <c r="L513" s="78"/>
      <c r="M513" s="78"/>
      <c r="N513" s="77"/>
    </row>
    <row r="514" spans="1:14" ht="12">
      <c r="A514" s="68">
        <v>60</v>
      </c>
      <c r="B514" s="68" t="s">
        <v>1291</v>
      </c>
      <c r="C514" s="68" t="s">
        <v>2086</v>
      </c>
      <c r="D514" s="86" t="s">
        <v>2420</v>
      </c>
      <c r="E514" s="63">
        <f t="shared" si="125"/>
        <v>26</v>
      </c>
      <c r="F514" s="76">
        <v>0</v>
      </c>
      <c r="G514" s="76">
        <v>26</v>
      </c>
      <c r="H514" s="78"/>
      <c r="I514" s="78"/>
      <c r="J514" s="78">
        <v>0</v>
      </c>
      <c r="K514" s="78">
        <v>0</v>
      </c>
      <c r="L514" s="78"/>
      <c r="M514" s="78"/>
      <c r="N514" s="77"/>
    </row>
    <row r="515" spans="1:14" ht="12">
      <c r="A515" s="68">
        <v>60</v>
      </c>
      <c r="B515" s="68" t="s">
        <v>1291</v>
      </c>
      <c r="C515" s="68" t="s">
        <v>2086</v>
      </c>
      <c r="D515" s="86" t="s">
        <v>2421</v>
      </c>
      <c r="E515" s="63">
        <f t="shared" si="125"/>
        <v>2</v>
      </c>
      <c r="F515" s="76">
        <v>0</v>
      </c>
      <c r="G515" s="76">
        <v>2</v>
      </c>
      <c r="H515" s="78"/>
      <c r="I515" s="78"/>
      <c r="J515" s="78">
        <v>0</v>
      </c>
      <c r="K515" s="78">
        <v>0</v>
      </c>
      <c r="L515" s="78"/>
      <c r="M515" s="78"/>
      <c r="N515" s="80"/>
    </row>
    <row r="516" spans="1:14" ht="12">
      <c r="A516" s="68">
        <v>60</v>
      </c>
      <c r="B516" s="68" t="s">
        <v>1291</v>
      </c>
      <c r="C516" s="68" t="s">
        <v>2086</v>
      </c>
      <c r="D516" s="86" t="s">
        <v>2422</v>
      </c>
      <c r="E516" s="63">
        <f t="shared" si="125"/>
        <v>25</v>
      </c>
      <c r="F516" s="76">
        <v>0</v>
      </c>
      <c r="G516" s="76">
        <v>25</v>
      </c>
      <c r="H516" s="78"/>
      <c r="I516" s="78"/>
      <c r="J516" s="78">
        <v>0</v>
      </c>
      <c r="K516" s="78">
        <v>0</v>
      </c>
      <c r="L516" s="78"/>
      <c r="M516" s="78"/>
      <c r="N516" s="80"/>
    </row>
    <row r="517" spans="1:14" ht="12">
      <c r="A517" s="68">
        <v>60</v>
      </c>
      <c r="B517" s="68" t="s">
        <v>1291</v>
      </c>
      <c r="C517" s="68" t="s">
        <v>2086</v>
      </c>
      <c r="D517" s="86" t="s">
        <v>2423</v>
      </c>
      <c r="E517" s="63">
        <f t="shared" si="125"/>
        <v>25</v>
      </c>
      <c r="F517" s="76">
        <v>0</v>
      </c>
      <c r="G517" s="76">
        <v>25</v>
      </c>
      <c r="H517" s="78"/>
      <c r="I517" s="78"/>
      <c r="J517" s="78">
        <v>0</v>
      </c>
      <c r="K517" s="78">
        <v>0</v>
      </c>
      <c r="L517" s="78"/>
      <c r="M517" s="78"/>
      <c r="N517" s="80"/>
    </row>
    <row r="518" spans="1:14" ht="12">
      <c r="A518" s="68">
        <v>60</v>
      </c>
      <c r="B518" s="68" t="s">
        <v>1291</v>
      </c>
      <c r="C518" s="68" t="s">
        <v>2086</v>
      </c>
      <c r="D518" s="86" t="s">
        <v>2424</v>
      </c>
      <c r="E518" s="63">
        <f t="shared" si="125"/>
        <v>15</v>
      </c>
      <c r="F518" s="76">
        <v>0</v>
      </c>
      <c r="G518" s="76">
        <v>15</v>
      </c>
      <c r="H518" s="78"/>
      <c r="I518" s="78"/>
      <c r="J518" s="78">
        <v>0</v>
      </c>
      <c r="K518" s="78">
        <v>0</v>
      </c>
      <c r="L518" s="78"/>
      <c r="M518" s="78"/>
      <c r="N518" s="80"/>
    </row>
    <row r="519" spans="1:14" ht="12">
      <c r="A519" s="68">
        <v>60</v>
      </c>
      <c r="B519" s="68" t="s">
        <v>1291</v>
      </c>
      <c r="C519" s="68" t="s">
        <v>2086</v>
      </c>
      <c r="D519" s="86" t="s">
        <v>2425</v>
      </c>
      <c r="E519" s="63">
        <f t="shared" si="125"/>
        <v>10</v>
      </c>
      <c r="F519" s="76">
        <v>0</v>
      </c>
      <c r="G519" s="76">
        <v>10</v>
      </c>
      <c r="H519" s="78"/>
      <c r="I519" s="78"/>
      <c r="J519" s="78">
        <v>0</v>
      </c>
      <c r="K519" s="78">
        <v>0</v>
      </c>
      <c r="L519" s="78"/>
      <c r="M519" s="78"/>
      <c r="N519" s="80"/>
    </row>
    <row r="520" spans="1:14" s="154" customFormat="1" ht="12">
      <c r="A520" s="136"/>
      <c r="B520" s="136" t="s">
        <v>2653</v>
      </c>
      <c r="C520" s="136"/>
      <c r="D520" s="165"/>
      <c r="E520" s="139">
        <f>SUM(E521:E526)</f>
        <v>1135</v>
      </c>
      <c r="F520" s="139">
        <f aca="true" t="shared" si="126" ref="F520:M520">SUM(F521:F526)</f>
        <v>1135</v>
      </c>
      <c r="G520" s="139">
        <f t="shared" si="126"/>
        <v>0</v>
      </c>
      <c r="H520" s="139">
        <f t="shared" si="126"/>
        <v>0</v>
      </c>
      <c r="I520" s="139">
        <f>SUM(I521:I526)</f>
        <v>0</v>
      </c>
      <c r="J520" s="139">
        <f t="shared" si="126"/>
        <v>0</v>
      </c>
      <c r="K520" s="139">
        <f t="shared" si="126"/>
        <v>930</v>
      </c>
      <c r="L520" s="139">
        <f t="shared" si="126"/>
        <v>0</v>
      </c>
      <c r="M520" s="139">
        <f t="shared" si="126"/>
        <v>45</v>
      </c>
      <c r="N520" s="162"/>
    </row>
    <row r="521" spans="1:14" ht="12">
      <c r="A521" s="64">
        <v>61</v>
      </c>
      <c r="B521" s="64" t="s">
        <v>1292</v>
      </c>
      <c r="C521" s="64" t="s">
        <v>2086</v>
      </c>
      <c r="D521" s="70" t="s">
        <v>2087</v>
      </c>
      <c r="E521" s="63">
        <f>SUM(F521:J521)</f>
        <v>172</v>
      </c>
      <c r="F521" s="63">
        <v>172</v>
      </c>
      <c r="G521" s="76"/>
      <c r="H521" s="78"/>
      <c r="I521" s="78"/>
      <c r="J521" s="78"/>
      <c r="K521" s="78"/>
      <c r="L521" s="78"/>
      <c r="M521" s="78"/>
      <c r="N521" s="77"/>
    </row>
    <row r="522" spans="1:14" ht="12">
      <c r="A522" s="64">
        <v>61</v>
      </c>
      <c r="B522" s="64" t="s">
        <v>1292</v>
      </c>
      <c r="C522" s="64" t="s">
        <v>2084</v>
      </c>
      <c r="D522" s="70" t="s">
        <v>2088</v>
      </c>
      <c r="E522" s="63">
        <f>SUM(F522:J522)</f>
        <v>33</v>
      </c>
      <c r="F522" s="63">
        <v>33</v>
      </c>
      <c r="G522" s="76"/>
      <c r="H522" s="78"/>
      <c r="I522" s="78"/>
      <c r="J522" s="78"/>
      <c r="K522" s="78"/>
      <c r="L522" s="78"/>
      <c r="M522" s="78"/>
      <c r="N522" s="77"/>
    </row>
    <row r="523" spans="1:14" ht="12">
      <c r="A523" s="64">
        <v>61</v>
      </c>
      <c r="B523" s="64" t="s">
        <v>1292</v>
      </c>
      <c r="C523" s="64" t="s">
        <v>2086</v>
      </c>
      <c r="D523" s="74" t="s">
        <v>2307</v>
      </c>
      <c r="E523" s="63">
        <f>SUM(F523:J523)</f>
        <v>25</v>
      </c>
      <c r="F523" s="71">
        <v>25</v>
      </c>
      <c r="G523" s="71">
        <v>0</v>
      </c>
      <c r="H523" s="71"/>
      <c r="I523" s="71"/>
      <c r="J523" s="71">
        <v>0</v>
      </c>
      <c r="K523" s="71">
        <v>25</v>
      </c>
      <c r="L523" s="71"/>
      <c r="M523" s="71"/>
      <c r="N523" s="72"/>
    </row>
    <row r="524" spans="1:14" ht="12">
      <c r="A524" s="64">
        <v>61</v>
      </c>
      <c r="B524" s="64" t="s">
        <v>1292</v>
      </c>
      <c r="C524" s="64" t="s">
        <v>2086</v>
      </c>
      <c r="D524" s="74" t="s">
        <v>2426</v>
      </c>
      <c r="E524" s="63">
        <f>SUM(F524:J524)</f>
        <v>800</v>
      </c>
      <c r="F524" s="71">
        <v>800</v>
      </c>
      <c r="G524" s="71">
        <v>0</v>
      </c>
      <c r="H524" s="71"/>
      <c r="I524" s="71"/>
      <c r="J524" s="71">
        <v>0</v>
      </c>
      <c r="K524" s="71">
        <v>800</v>
      </c>
      <c r="L524" s="71"/>
      <c r="M524" s="71"/>
      <c r="N524" s="72"/>
    </row>
    <row r="525" spans="1:14" ht="12">
      <c r="A525" s="64">
        <v>61</v>
      </c>
      <c r="B525" s="64" t="s">
        <v>1292</v>
      </c>
      <c r="C525" s="64" t="s">
        <v>2086</v>
      </c>
      <c r="D525" s="74" t="s">
        <v>2427</v>
      </c>
      <c r="E525" s="63">
        <f>SUM(F525:J525)</f>
        <v>95</v>
      </c>
      <c r="F525" s="71">
        <v>95</v>
      </c>
      <c r="G525" s="71">
        <v>0</v>
      </c>
      <c r="H525" s="71"/>
      <c r="I525" s="71"/>
      <c r="J525" s="71">
        <v>0</v>
      </c>
      <c r="K525" s="71">
        <v>95</v>
      </c>
      <c r="L525" s="71"/>
      <c r="M525" s="71"/>
      <c r="N525" s="72"/>
    </row>
    <row r="526" spans="1:14" s="153" customFormat="1" ht="12">
      <c r="A526" s="143">
        <v>61</v>
      </c>
      <c r="B526" s="143" t="s">
        <v>1292</v>
      </c>
      <c r="C526" s="143" t="s">
        <v>2550</v>
      </c>
      <c r="D526" s="150"/>
      <c r="E526" s="145">
        <f>SUM(E527)</f>
        <v>10</v>
      </c>
      <c r="F526" s="145">
        <f aca="true" t="shared" si="127" ref="F526:L526">SUM(F527)</f>
        <v>10</v>
      </c>
      <c r="G526" s="145">
        <f t="shared" si="127"/>
        <v>0</v>
      </c>
      <c r="H526" s="145">
        <f t="shared" si="127"/>
        <v>0</v>
      </c>
      <c r="I526" s="145">
        <f t="shared" si="127"/>
        <v>0</v>
      </c>
      <c r="J526" s="145">
        <f t="shared" si="127"/>
        <v>0</v>
      </c>
      <c r="K526" s="145">
        <f t="shared" si="127"/>
        <v>10</v>
      </c>
      <c r="L526" s="145">
        <f t="shared" si="127"/>
        <v>0</v>
      </c>
      <c r="M526" s="145">
        <v>45</v>
      </c>
      <c r="N526" s="146"/>
    </row>
    <row r="527" spans="1:14" ht="12">
      <c r="A527" s="64">
        <v>61</v>
      </c>
      <c r="B527" s="64" t="s">
        <v>1292</v>
      </c>
      <c r="C527" s="64" t="s">
        <v>2085</v>
      </c>
      <c r="D527" s="74" t="s">
        <v>2428</v>
      </c>
      <c r="E527" s="63">
        <f>SUM(F527:J527)</f>
        <v>10</v>
      </c>
      <c r="F527" s="71">
        <v>10</v>
      </c>
      <c r="G527" s="71"/>
      <c r="H527" s="71"/>
      <c r="I527" s="71"/>
      <c r="J527" s="71"/>
      <c r="K527" s="71">
        <v>10</v>
      </c>
      <c r="L527" s="71"/>
      <c r="M527" s="71"/>
      <c r="N527" s="72"/>
    </row>
    <row r="528" spans="1:14" s="154" customFormat="1" ht="12">
      <c r="A528" s="137"/>
      <c r="B528" s="137" t="s">
        <v>2654</v>
      </c>
      <c r="C528" s="137"/>
      <c r="D528" s="152"/>
      <c r="E528" s="139">
        <f>SUM(E529:E537)</f>
        <v>2193</v>
      </c>
      <c r="F528" s="139">
        <f aca="true" t="shared" si="128" ref="F528:M528">SUM(F529:F537)</f>
        <v>2023</v>
      </c>
      <c r="G528" s="139">
        <f t="shared" si="128"/>
        <v>170</v>
      </c>
      <c r="H528" s="139">
        <f t="shared" si="128"/>
        <v>0</v>
      </c>
      <c r="I528" s="139">
        <f>SUM(I529:I537)</f>
        <v>0</v>
      </c>
      <c r="J528" s="139">
        <f t="shared" si="128"/>
        <v>0</v>
      </c>
      <c r="K528" s="139">
        <f t="shared" si="128"/>
        <v>650</v>
      </c>
      <c r="L528" s="139">
        <f t="shared" si="128"/>
        <v>0</v>
      </c>
      <c r="M528" s="139">
        <f t="shared" si="128"/>
        <v>153</v>
      </c>
      <c r="N528" s="148"/>
    </row>
    <row r="529" spans="1:14" ht="12">
      <c r="A529" s="68">
        <v>62</v>
      </c>
      <c r="B529" s="64" t="s">
        <v>1293</v>
      </c>
      <c r="C529" s="64" t="s">
        <v>2086</v>
      </c>
      <c r="D529" s="70" t="s">
        <v>2087</v>
      </c>
      <c r="E529" s="63">
        <f aca="true" t="shared" si="129" ref="E529:E536">SUM(F529:J529)</f>
        <v>685</v>
      </c>
      <c r="F529" s="63">
        <v>685</v>
      </c>
      <c r="G529" s="71"/>
      <c r="H529" s="71"/>
      <c r="I529" s="71"/>
      <c r="J529" s="71"/>
      <c r="K529" s="71"/>
      <c r="L529" s="71"/>
      <c r="M529" s="71"/>
      <c r="N529" s="72"/>
    </row>
    <row r="530" spans="1:14" s="73" customFormat="1" ht="12">
      <c r="A530" s="68">
        <v>62</v>
      </c>
      <c r="B530" s="64" t="s">
        <v>1293</v>
      </c>
      <c r="C530" s="64" t="s">
        <v>2084</v>
      </c>
      <c r="D530" s="70" t="s">
        <v>2088</v>
      </c>
      <c r="E530" s="63">
        <f t="shared" si="129"/>
        <v>63</v>
      </c>
      <c r="F530" s="63">
        <v>63</v>
      </c>
      <c r="G530" s="71"/>
      <c r="H530" s="71"/>
      <c r="I530" s="71"/>
      <c r="J530" s="71"/>
      <c r="K530" s="71"/>
      <c r="L530" s="71"/>
      <c r="M530" s="71"/>
      <c r="N530" s="72"/>
    </row>
    <row r="531" spans="1:14" s="73" customFormat="1" ht="12">
      <c r="A531" s="68">
        <v>62</v>
      </c>
      <c r="B531" s="64" t="s">
        <v>1293</v>
      </c>
      <c r="C531" s="64" t="s">
        <v>2086</v>
      </c>
      <c r="D531" s="85" t="s">
        <v>2429</v>
      </c>
      <c r="E531" s="63">
        <f t="shared" si="129"/>
        <v>170</v>
      </c>
      <c r="F531" s="71">
        <v>0</v>
      </c>
      <c r="G531" s="71">
        <v>170</v>
      </c>
      <c r="H531" s="71"/>
      <c r="I531" s="71"/>
      <c r="J531" s="71">
        <v>0</v>
      </c>
      <c r="K531" s="71">
        <v>0</v>
      </c>
      <c r="L531" s="71"/>
      <c r="M531" s="71"/>
      <c r="N531" s="72"/>
    </row>
    <row r="532" spans="1:14" s="73" customFormat="1" ht="12">
      <c r="A532" s="68">
        <v>62</v>
      </c>
      <c r="B532" s="64" t="s">
        <v>1293</v>
      </c>
      <c r="C532" s="64" t="s">
        <v>2086</v>
      </c>
      <c r="D532" s="85" t="s">
        <v>2655</v>
      </c>
      <c r="E532" s="63">
        <f t="shared" si="129"/>
        <v>15</v>
      </c>
      <c r="F532" s="71">
        <v>15</v>
      </c>
      <c r="G532" s="71">
        <v>0</v>
      </c>
      <c r="H532" s="71"/>
      <c r="I532" s="71"/>
      <c r="J532" s="71">
        <v>0</v>
      </c>
      <c r="K532" s="71">
        <v>15</v>
      </c>
      <c r="L532" s="71"/>
      <c r="M532" s="71"/>
      <c r="N532" s="72"/>
    </row>
    <row r="533" spans="1:14" s="73" customFormat="1" ht="12">
      <c r="A533" s="68">
        <v>62</v>
      </c>
      <c r="B533" s="68" t="s">
        <v>1293</v>
      </c>
      <c r="C533" s="68" t="s">
        <v>2086</v>
      </c>
      <c r="D533" s="169" t="s">
        <v>2656</v>
      </c>
      <c r="E533" s="63">
        <f t="shared" si="129"/>
        <v>80</v>
      </c>
      <c r="F533" s="76">
        <v>80</v>
      </c>
      <c r="G533" s="78">
        <v>0</v>
      </c>
      <c r="H533" s="78"/>
      <c r="I533" s="78"/>
      <c r="J533" s="78">
        <v>0</v>
      </c>
      <c r="K533" s="78">
        <v>80</v>
      </c>
      <c r="L533" s="78"/>
      <c r="M533" s="78"/>
      <c r="N533" s="77"/>
    </row>
    <row r="534" spans="1:14" s="73" customFormat="1" ht="12">
      <c r="A534" s="68">
        <v>62</v>
      </c>
      <c r="B534" s="68" t="s">
        <v>1293</v>
      </c>
      <c r="C534" s="68" t="s">
        <v>2086</v>
      </c>
      <c r="D534" s="170" t="s">
        <v>2657</v>
      </c>
      <c r="E534" s="63">
        <f t="shared" si="129"/>
        <v>100</v>
      </c>
      <c r="F534" s="71">
        <v>100</v>
      </c>
      <c r="G534" s="78">
        <v>0</v>
      </c>
      <c r="H534" s="78"/>
      <c r="I534" s="78"/>
      <c r="J534" s="78">
        <v>0</v>
      </c>
      <c r="K534" s="78">
        <v>100</v>
      </c>
      <c r="L534" s="78"/>
      <c r="M534" s="78"/>
      <c r="N534" s="77"/>
    </row>
    <row r="535" spans="1:14" ht="12">
      <c r="A535" s="68">
        <v>62</v>
      </c>
      <c r="B535" s="68" t="s">
        <v>1293</v>
      </c>
      <c r="C535" s="68" t="s">
        <v>2086</v>
      </c>
      <c r="D535" s="92" t="s">
        <v>2658</v>
      </c>
      <c r="E535" s="63">
        <f t="shared" si="129"/>
        <v>175</v>
      </c>
      <c r="F535" s="76">
        <v>175</v>
      </c>
      <c r="G535" s="78">
        <v>0</v>
      </c>
      <c r="H535" s="78"/>
      <c r="I535" s="78"/>
      <c r="J535" s="78">
        <v>0</v>
      </c>
      <c r="K535" s="78">
        <v>175</v>
      </c>
      <c r="L535" s="78"/>
      <c r="M535" s="78"/>
      <c r="N535" s="77"/>
    </row>
    <row r="536" spans="1:14" s="73" customFormat="1" ht="12">
      <c r="A536" s="68">
        <v>62</v>
      </c>
      <c r="B536" s="68" t="s">
        <v>1293</v>
      </c>
      <c r="C536" s="68" t="s">
        <v>2086</v>
      </c>
      <c r="D536" s="93" t="s">
        <v>2659</v>
      </c>
      <c r="E536" s="63">
        <f t="shared" si="129"/>
        <v>250</v>
      </c>
      <c r="F536" s="76">
        <v>250</v>
      </c>
      <c r="G536" s="78">
        <v>0</v>
      </c>
      <c r="H536" s="78"/>
      <c r="I536" s="78"/>
      <c r="J536" s="78">
        <v>0</v>
      </c>
      <c r="K536" s="78">
        <v>240</v>
      </c>
      <c r="L536" s="78"/>
      <c r="M536" s="78"/>
      <c r="N536" s="77"/>
    </row>
    <row r="537" spans="1:14" s="151" customFormat="1" ht="12">
      <c r="A537" s="142">
        <v>62</v>
      </c>
      <c r="B537" s="142" t="s">
        <v>1293</v>
      </c>
      <c r="C537" s="142" t="s">
        <v>2550</v>
      </c>
      <c r="D537" s="171"/>
      <c r="E537" s="145">
        <f>SUM(E538:E541)</f>
        <v>655</v>
      </c>
      <c r="F537" s="145">
        <f aca="true" t="shared" si="130" ref="F537:L537">SUM(F538:F541)</f>
        <v>655</v>
      </c>
      <c r="G537" s="145">
        <f t="shared" si="130"/>
        <v>0</v>
      </c>
      <c r="H537" s="145">
        <f t="shared" si="130"/>
        <v>0</v>
      </c>
      <c r="I537" s="145">
        <f>SUM(I538:I541)</f>
        <v>0</v>
      </c>
      <c r="J537" s="145">
        <f t="shared" si="130"/>
        <v>0</v>
      </c>
      <c r="K537" s="145">
        <f t="shared" si="130"/>
        <v>40</v>
      </c>
      <c r="L537" s="145">
        <f t="shared" si="130"/>
        <v>0</v>
      </c>
      <c r="M537" s="145">
        <v>153</v>
      </c>
      <c r="N537" s="155"/>
    </row>
    <row r="538" spans="1:14" s="73" customFormat="1" ht="12">
      <c r="A538" s="68">
        <v>62</v>
      </c>
      <c r="B538" s="64" t="s">
        <v>1293</v>
      </c>
      <c r="C538" s="64" t="s">
        <v>2085</v>
      </c>
      <c r="D538" s="85" t="s">
        <v>2660</v>
      </c>
      <c r="E538" s="63">
        <f>SUM(F538:J538)</f>
        <v>600</v>
      </c>
      <c r="F538" s="71">
        <v>600</v>
      </c>
      <c r="G538" s="71"/>
      <c r="H538" s="71"/>
      <c r="I538" s="71"/>
      <c r="J538" s="71"/>
      <c r="K538" s="71"/>
      <c r="L538" s="71"/>
      <c r="M538" s="71"/>
      <c r="N538" s="72"/>
    </row>
    <row r="539" spans="1:14" s="73" customFormat="1" ht="12">
      <c r="A539" s="68">
        <v>62</v>
      </c>
      <c r="B539" s="64" t="s">
        <v>1293</v>
      </c>
      <c r="C539" s="64" t="s">
        <v>2085</v>
      </c>
      <c r="D539" s="85" t="s">
        <v>2661</v>
      </c>
      <c r="E539" s="63">
        <f>SUM(F539:J539)</f>
        <v>20</v>
      </c>
      <c r="F539" s="71">
        <v>20</v>
      </c>
      <c r="G539" s="71">
        <v>0</v>
      </c>
      <c r="H539" s="71"/>
      <c r="I539" s="71"/>
      <c r="J539" s="71">
        <v>0</v>
      </c>
      <c r="K539" s="71">
        <v>20</v>
      </c>
      <c r="L539" s="71"/>
      <c r="M539" s="71"/>
      <c r="N539" s="72"/>
    </row>
    <row r="540" spans="1:14" s="73" customFormat="1" ht="12">
      <c r="A540" s="68">
        <v>62</v>
      </c>
      <c r="B540" s="68" t="s">
        <v>1293</v>
      </c>
      <c r="C540" s="68" t="s">
        <v>2085</v>
      </c>
      <c r="D540" s="170" t="s">
        <v>2662</v>
      </c>
      <c r="E540" s="63">
        <f>SUM(F540:J540)</f>
        <v>20</v>
      </c>
      <c r="F540" s="71">
        <v>20</v>
      </c>
      <c r="G540" s="78">
        <v>0</v>
      </c>
      <c r="H540" s="78"/>
      <c r="I540" s="78"/>
      <c r="J540" s="78">
        <v>0</v>
      </c>
      <c r="K540" s="78">
        <v>20</v>
      </c>
      <c r="L540" s="78"/>
      <c r="M540" s="78"/>
      <c r="N540" s="77"/>
    </row>
    <row r="541" spans="1:14" s="73" customFormat="1" ht="12">
      <c r="A541" s="68">
        <v>62</v>
      </c>
      <c r="B541" s="68" t="s">
        <v>1293</v>
      </c>
      <c r="C541" s="68" t="s">
        <v>2085</v>
      </c>
      <c r="D541" s="93" t="s">
        <v>2443</v>
      </c>
      <c r="E541" s="63">
        <f>SUM(F541:J541)</f>
        <v>15</v>
      </c>
      <c r="F541" s="76">
        <v>15</v>
      </c>
      <c r="G541" s="78"/>
      <c r="H541" s="78"/>
      <c r="I541" s="78"/>
      <c r="J541" s="78"/>
      <c r="K541" s="78"/>
      <c r="L541" s="78"/>
      <c r="M541" s="78"/>
      <c r="N541" s="77"/>
    </row>
    <row r="542" spans="1:14" s="149" customFormat="1" ht="12">
      <c r="A542" s="136"/>
      <c r="B542" s="136" t="s">
        <v>2663</v>
      </c>
      <c r="C542" s="136"/>
      <c r="D542" s="172"/>
      <c r="E542" s="139">
        <f>SUM(E543:E555)</f>
        <v>7607</v>
      </c>
      <c r="F542" s="139">
        <f aca="true" t="shared" si="131" ref="F542:M542">SUM(F543:F555)</f>
        <v>7591</v>
      </c>
      <c r="G542" s="139">
        <f t="shared" si="131"/>
        <v>16</v>
      </c>
      <c r="H542" s="139">
        <f t="shared" si="131"/>
        <v>0</v>
      </c>
      <c r="I542" s="139">
        <f>SUM(I543:I555)</f>
        <v>0</v>
      </c>
      <c r="J542" s="139">
        <f t="shared" si="131"/>
        <v>0</v>
      </c>
      <c r="K542" s="139">
        <f t="shared" si="131"/>
        <v>660</v>
      </c>
      <c r="L542" s="139">
        <f t="shared" si="131"/>
        <v>0</v>
      </c>
      <c r="M542" s="139">
        <f t="shared" si="131"/>
        <v>0</v>
      </c>
      <c r="N542" s="157"/>
    </row>
    <row r="543" spans="1:14" s="73" customFormat="1" ht="12">
      <c r="A543" s="68">
        <v>63</v>
      </c>
      <c r="B543" s="68" t="s">
        <v>1294</v>
      </c>
      <c r="C543" s="68" t="s">
        <v>2086</v>
      </c>
      <c r="D543" s="70" t="s">
        <v>2087</v>
      </c>
      <c r="E543" s="63">
        <f aca="true" t="shared" si="132" ref="E543:E554">SUM(F543:J543)</f>
        <v>766</v>
      </c>
      <c r="F543" s="63">
        <v>766</v>
      </c>
      <c r="G543" s="78"/>
      <c r="H543" s="78"/>
      <c r="I543" s="78"/>
      <c r="J543" s="78"/>
      <c r="K543" s="78"/>
      <c r="L543" s="78"/>
      <c r="M543" s="78"/>
      <c r="N543" s="77"/>
    </row>
    <row r="544" spans="1:14" s="73" customFormat="1" ht="12">
      <c r="A544" s="68">
        <v>63</v>
      </c>
      <c r="B544" s="68" t="s">
        <v>1294</v>
      </c>
      <c r="C544" s="68" t="s">
        <v>2086</v>
      </c>
      <c r="D544" s="93" t="s">
        <v>2664</v>
      </c>
      <c r="E544" s="63">
        <f t="shared" si="132"/>
        <v>193</v>
      </c>
      <c r="F544" s="76">
        <v>193</v>
      </c>
      <c r="G544" s="78">
        <v>0</v>
      </c>
      <c r="H544" s="78"/>
      <c r="I544" s="78"/>
      <c r="J544" s="78">
        <v>0</v>
      </c>
      <c r="K544" s="78">
        <v>222</v>
      </c>
      <c r="L544" s="78"/>
      <c r="M544" s="78"/>
      <c r="N544" s="80" t="s">
        <v>2440</v>
      </c>
    </row>
    <row r="545" spans="1:14" s="73" customFormat="1" ht="12">
      <c r="A545" s="68">
        <v>63</v>
      </c>
      <c r="B545" s="68" t="s">
        <v>1294</v>
      </c>
      <c r="C545" s="68" t="s">
        <v>2086</v>
      </c>
      <c r="D545" s="93" t="s">
        <v>2665</v>
      </c>
      <c r="E545" s="63">
        <f t="shared" si="132"/>
        <v>367</v>
      </c>
      <c r="F545" s="76">
        <v>367</v>
      </c>
      <c r="G545" s="78">
        <v>0</v>
      </c>
      <c r="H545" s="78"/>
      <c r="I545" s="78"/>
      <c r="J545" s="78">
        <v>0</v>
      </c>
      <c r="K545" s="78">
        <v>0</v>
      </c>
      <c r="L545" s="78"/>
      <c r="M545" s="78"/>
      <c r="N545" s="80" t="s">
        <v>2442</v>
      </c>
    </row>
    <row r="546" spans="1:14" s="73" customFormat="1" ht="12">
      <c r="A546" s="68">
        <v>63</v>
      </c>
      <c r="B546" s="68" t="s">
        <v>1294</v>
      </c>
      <c r="C546" s="68" t="s">
        <v>2086</v>
      </c>
      <c r="D546" s="93" t="s">
        <v>2666</v>
      </c>
      <c r="E546" s="63">
        <f t="shared" si="132"/>
        <v>36</v>
      </c>
      <c r="F546" s="76">
        <v>36</v>
      </c>
      <c r="G546" s="78">
        <v>0</v>
      </c>
      <c r="H546" s="78"/>
      <c r="I546" s="78"/>
      <c r="J546" s="78">
        <v>0</v>
      </c>
      <c r="K546" s="78">
        <v>0</v>
      </c>
      <c r="L546" s="78"/>
      <c r="M546" s="78"/>
      <c r="N546" s="77"/>
    </row>
    <row r="547" spans="1:14" s="73" customFormat="1" ht="24">
      <c r="A547" s="68">
        <v>63</v>
      </c>
      <c r="B547" s="68" t="s">
        <v>1294</v>
      </c>
      <c r="C547" s="68" t="s">
        <v>2086</v>
      </c>
      <c r="D547" s="173" t="s">
        <v>2667</v>
      </c>
      <c r="E547" s="63">
        <f t="shared" si="132"/>
        <v>36</v>
      </c>
      <c r="F547" s="76">
        <v>36</v>
      </c>
      <c r="G547" s="78">
        <v>0</v>
      </c>
      <c r="H547" s="78"/>
      <c r="I547" s="78"/>
      <c r="J547" s="78">
        <v>0</v>
      </c>
      <c r="K547" s="78">
        <v>0</v>
      </c>
      <c r="L547" s="78"/>
      <c r="M547" s="78"/>
      <c r="N547" s="77"/>
    </row>
    <row r="548" spans="1:14" s="73" customFormat="1" ht="12">
      <c r="A548" s="68">
        <v>63</v>
      </c>
      <c r="B548" s="68" t="s">
        <v>1294</v>
      </c>
      <c r="C548" s="68" t="s">
        <v>2086</v>
      </c>
      <c r="D548" s="173" t="s">
        <v>2668</v>
      </c>
      <c r="E548" s="63">
        <f t="shared" si="132"/>
        <v>1426</v>
      </c>
      <c r="F548" s="76">
        <v>1426</v>
      </c>
      <c r="G548" s="78">
        <v>0</v>
      </c>
      <c r="H548" s="78"/>
      <c r="I548" s="78"/>
      <c r="J548" s="78">
        <v>0</v>
      </c>
      <c r="K548" s="78">
        <v>0</v>
      </c>
      <c r="L548" s="78"/>
      <c r="M548" s="78"/>
      <c r="N548" s="77"/>
    </row>
    <row r="549" spans="1:14" s="73" customFormat="1" ht="12">
      <c r="A549" s="68">
        <v>63</v>
      </c>
      <c r="B549" s="68" t="s">
        <v>1294</v>
      </c>
      <c r="C549" s="68" t="s">
        <v>2084</v>
      </c>
      <c r="D549" s="70" t="s">
        <v>2669</v>
      </c>
      <c r="E549" s="63">
        <f t="shared" si="132"/>
        <v>96</v>
      </c>
      <c r="F549" s="63">
        <v>80</v>
      </c>
      <c r="G549" s="78">
        <v>16</v>
      </c>
      <c r="H549" s="78"/>
      <c r="I549" s="78"/>
      <c r="J549" s="78"/>
      <c r="K549" s="78"/>
      <c r="L549" s="78"/>
      <c r="M549" s="78"/>
      <c r="N549" s="77"/>
    </row>
    <row r="550" spans="1:14" s="73" customFormat="1" ht="12">
      <c r="A550" s="68">
        <v>63</v>
      </c>
      <c r="B550" s="68" t="s">
        <v>1294</v>
      </c>
      <c r="C550" s="68" t="s">
        <v>2086</v>
      </c>
      <c r="D550" s="93" t="s">
        <v>2670</v>
      </c>
      <c r="E550" s="63">
        <f t="shared" si="132"/>
        <v>3303</v>
      </c>
      <c r="F550" s="76">
        <v>3303</v>
      </c>
      <c r="G550" s="78"/>
      <c r="H550" s="78"/>
      <c r="I550" s="78"/>
      <c r="J550" s="78"/>
      <c r="K550" s="78"/>
      <c r="L550" s="78"/>
      <c r="M550" s="78"/>
      <c r="N550" s="77"/>
    </row>
    <row r="551" spans="1:14" s="73" customFormat="1" ht="12">
      <c r="A551" s="68">
        <v>63</v>
      </c>
      <c r="B551" s="64" t="s">
        <v>1294</v>
      </c>
      <c r="C551" s="68" t="s">
        <v>2086</v>
      </c>
      <c r="D551" s="174" t="s">
        <v>2671</v>
      </c>
      <c r="E551" s="63">
        <f t="shared" si="132"/>
        <v>450</v>
      </c>
      <c r="F551" s="71">
        <v>450</v>
      </c>
      <c r="G551" s="71">
        <v>0</v>
      </c>
      <c r="H551" s="71"/>
      <c r="I551" s="71"/>
      <c r="J551" s="71">
        <v>0</v>
      </c>
      <c r="K551" s="71">
        <v>0</v>
      </c>
      <c r="L551" s="71"/>
      <c r="M551" s="71"/>
      <c r="N551" s="72"/>
    </row>
    <row r="552" spans="1:14" s="73" customFormat="1" ht="12">
      <c r="A552" s="68">
        <v>63</v>
      </c>
      <c r="B552" s="64" t="s">
        <v>1294</v>
      </c>
      <c r="C552" s="68" t="s">
        <v>2086</v>
      </c>
      <c r="D552" s="74" t="s">
        <v>2672</v>
      </c>
      <c r="E552" s="63">
        <f t="shared" si="132"/>
        <v>60</v>
      </c>
      <c r="F552" s="71">
        <v>60</v>
      </c>
      <c r="G552" s="71">
        <v>0</v>
      </c>
      <c r="H552" s="71"/>
      <c r="I552" s="71"/>
      <c r="J552" s="71">
        <v>0</v>
      </c>
      <c r="K552" s="71">
        <v>0</v>
      </c>
      <c r="L552" s="71"/>
      <c r="M552" s="71"/>
      <c r="N552" s="72"/>
    </row>
    <row r="553" spans="1:14" s="73" customFormat="1" ht="12">
      <c r="A553" s="68">
        <v>63</v>
      </c>
      <c r="B553" s="64" t="s">
        <v>1294</v>
      </c>
      <c r="C553" s="68" t="s">
        <v>2086</v>
      </c>
      <c r="D553" s="74" t="s">
        <v>2673</v>
      </c>
      <c r="E553" s="63">
        <f t="shared" si="132"/>
        <v>350</v>
      </c>
      <c r="F553" s="71">
        <v>350</v>
      </c>
      <c r="G553" s="71">
        <v>0</v>
      </c>
      <c r="H553" s="71"/>
      <c r="I553" s="71"/>
      <c r="J553" s="71">
        <v>0</v>
      </c>
      <c r="K553" s="71">
        <v>0</v>
      </c>
      <c r="L553" s="71"/>
      <c r="M553" s="71"/>
      <c r="N553" s="72"/>
    </row>
    <row r="554" spans="1:14" s="73" customFormat="1" ht="12">
      <c r="A554" s="68">
        <v>63</v>
      </c>
      <c r="B554" s="68" t="s">
        <v>1294</v>
      </c>
      <c r="C554" s="68" t="s">
        <v>2086</v>
      </c>
      <c r="D554" s="85" t="s">
        <v>2674</v>
      </c>
      <c r="E554" s="63">
        <f t="shared" si="132"/>
        <v>86</v>
      </c>
      <c r="F554" s="71">
        <v>86</v>
      </c>
      <c r="G554" s="78">
        <v>0</v>
      </c>
      <c r="H554" s="78"/>
      <c r="I554" s="78"/>
      <c r="J554" s="78">
        <v>0</v>
      </c>
      <c r="K554" s="78">
        <v>0</v>
      </c>
      <c r="L554" s="78"/>
      <c r="M554" s="78"/>
      <c r="N554" s="77"/>
    </row>
    <row r="555" spans="1:14" s="151" customFormat="1" ht="12">
      <c r="A555" s="142">
        <v>63</v>
      </c>
      <c r="B555" s="142" t="s">
        <v>1294</v>
      </c>
      <c r="C555" s="142" t="s">
        <v>2550</v>
      </c>
      <c r="D555" s="164"/>
      <c r="E555" s="145">
        <f>SUM(E556:E565)</f>
        <v>438</v>
      </c>
      <c r="F555" s="145">
        <f aca="true" t="shared" si="133" ref="F555:M555">SUM(F556:F565)</f>
        <v>438</v>
      </c>
      <c r="G555" s="145">
        <f t="shared" si="133"/>
        <v>0</v>
      </c>
      <c r="H555" s="145">
        <f t="shared" si="133"/>
        <v>0</v>
      </c>
      <c r="I555" s="145">
        <f>SUM(I556:I565)</f>
        <v>0</v>
      </c>
      <c r="J555" s="145">
        <f t="shared" si="133"/>
        <v>0</v>
      </c>
      <c r="K555" s="145">
        <f t="shared" si="133"/>
        <v>438</v>
      </c>
      <c r="L555" s="145">
        <f t="shared" si="133"/>
        <v>0</v>
      </c>
      <c r="M555" s="145">
        <f t="shared" si="133"/>
        <v>0</v>
      </c>
      <c r="N555" s="155"/>
    </row>
    <row r="556" spans="1:14" s="73" customFormat="1" ht="12">
      <c r="A556" s="68">
        <v>63</v>
      </c>
      <c r="B556" s="68" t="s">
        <v>1294</v>
      </c>
      <c r="C556" s="68" t="s">
        <v>2085</v>
      </c>
      <c r="D556" s="93" t="s">
        <v>2675</v>
      </c>
      <c r="E556" s="63">
        <f aca="true" t="shared" si="134" ref="E556:E565">SUM(F556:J556)</f>
        <v>10</v>
      </c>
      <c r="F556" s="76">
        <v>10</v>
      </c>
      <c r="G556" s="78">
        <v>0</v>
      </c>
      <c r="H556" s="78"/>
      <c r="I556" s="78"/>
      <c r="J556" s="78">
        <v>0</v>
      </c>
      <c r="K556" s="78">
        <v>10</v>
      </c>
      <c r="L556" s="78"/>
      <c r="M556" s="78"/>
      <c r="N556" s="77"/>
    </row>
    <row r="557" spans="1:14" s="73" customFormat="1" ht="12">
      <c r="A557" s="68">
        <v>63</v>
      </c>
      <c r="B557" s="68" t="s">
        <v>1294</v>
      </c>
      <c r="C557" s="64" t="s">
        <v>2085</v>
      </c>
      <c r="D557" s="88" t="s">
        <v>2446</v>
      </c>
      <c r="E557" s="63">
        <f t="shared" si="134"/>
        <v>350</v>
      </c>
      <c r="F557" s="78">
        <v>350</v>
      </c>
      <c r="G557" s="78">
        <v>0</v>
      </c>
      <c r="H557" s="78"/>
      <c r="I557" s="78"/>
      <c r="J557" s="78">
        <v>0</v>
      </c>
      <c r="K557" s="78">
        <v>350</v>
      </c>
      <c r="L557" s="78"/>
      <c r="M557" s="78"/>
      <c r="N557" s="77"/>
    </row>
    <row r="558" spans="1:14" s="73" customFormat="1" ht="12">
      <c r="A558" s="68">
        <v>63</v>
      </c>
      <c r="B558" s="64" t="s">
        <v>1294</v>
      </c>
      <c r="C558" s="64" t="s">
        <v>2085</v>
      </c>
      <c r="D558" s="85" t="s">
        <v>2447</v>
      </c>
      <c r="E558" s="63">
        <f t="shared" si="134"/>
        <v>13</v>
      </c>
      <c r="F558" s="71">
        <v>13</v>
      </c>
      <c r="G558" s="71">
        <v>0</v>
      </c>
      <c r="H558" s="71"/>
      <c r="I558" s="71"/>
      <c r="J558" s="71">
        <v>0</v>
      </c>
      <c r="K558" s="71">
        <v>13</v>
      </c>
      <c r="L558" s="71"/>
      <c r="M558" s="71"/>
      <c r="N558" s="72"/>
    </row>
    <row r="559" spans="1:14" s="73" customFormat="1" ht="12">
      <c r="A559" s="68">
        <v>63</v>
      </c>
      <c r="B559" s="64" t="s">
        <v>1294</v>
      </c>
      <c r="C559" s="64" t="s">
        <v>2085</v>
      </c>
      <c r="D559" s="85" t="s">
        <v>2448</v>
      </c>
      <c r="E559" s="63">
        <f t="shared" si="134"/>
        <v>20</v>
      </c>
      <c r="F559" s="71">
        <v>20</v>
      </c>
      <c r="G559" s="71">
        <v>0</v>
      </c>
      <c r="H559" s="71"/>
      <c r="I559" s="71"/>
      <c r="J559" s="71">
        <v>0</v>
      </c>
      <c r="K559" s="71">
        <v>20</v>
      </c>
      <c r="L559" s="71"/>
      <c r="M559" s="71"/>
      <c r="N559" s="72"/>
    </row>
    <row r="560" spans="1:14" s="73" customFormat="1" ht="12">
      <c r="A560" s="68">
        <v>63</v>
      </c>
      <c r="B560" s="68" t="s">
        <v>1294</v>
      </c>
      <c r="C560" s="68" t="s">
        <v>2085</v>
      </c>
      <c r="D560" s="85" t="s">
        <v>2676</v>
      </c>
      <c r="E560" s="63">
        <f t="shared" si="134"/>
        <v>5</v>
      </c>
      <c r="F560" s="71">
        <v>5</v>
      </c>
      <c r="G560" s="71">
        <v>0</v>
      </c>
      <c r="H560" s="71"/>
      <c r="I560" s="71"/>
      <c r="J560" s="71">
        <v>0</v>
      </c>
      <c r="K560" s="71">
        <v>5</v>
      </c>
      <c r="L560" s="71"/>
      <c r="M560" s="71"/>
      <c r="N560" s="72"/>
    </row>
    <row r="561" spans="1:14" s="73" customFormat="1" ht="12">
      <c r="A561" s="68">
        <v>63</v>
      </c>
      <c r="B561" s="68" t="s">
        <v>1294</v>
      </c>
      <c r="C561" s="68" t="s">
        <v>2085</v>
      </c>
      <c r="D561" s="93" t="s">
        <v>2677</v>
      </c>
      <c r="E561" s="63">
        <f t="shared" si="134"/>
        <v>12</v>
      </c>
      <c r="F561" s="76">
        <v>12</v>
      </c>
      <c r="G561" s="78">
        <v>0</v>
      </c>
      <c r="H561" s="78"/>
      <c r="I561" s="78"/>
      <c r="J561" s="78">
        <v>0</v>
      </c>
      <c r="K561" s="78">
        <v>12</v>
      </c>
      <c r="L561" s="78"/>
      <c r="M561" s="78"/>
      <c r="N561" s="77"/>
    </row>
    <row r="562" spans="1:14" s="73" customFormat="1" ht="12">
      <c r="A562" s="68">
        <v>63</v>
      </c>
      <c r="B562" s="68" t="s">
        <v>1294</v>
      </c>
      <c r="C562" s="68" t="s">
        <v>2085</v>
      </c>
      <c r="D562" s="93" t="s">
        <v>2678</v>
      </c>
      <c r="E562" s="63">
        <f t="shared" si="134"/>
        <v>10</v>
      </c>
      <c r="F562" s="76">
        <v>10</v>
      </c>
      <c r="G562" s="78">
        <v>0</v>
      </c>
      <c r="H562" s="78"/>
      <c r="I562" s="78"/>
      <c r="J562" s="78">
        <v>0</v>
      </c>
      <c r="K562" s="78">
        <v>10</v>
      </c>
      <c r="L562" s="78"/>
      <c r="M562" s="78"/>
      <c r="N562" s="77"/>
    </row>
    <row r="563" spans="1:14" s="73" customFormat="1" ht="12">
      <c r="A563" s="68">
        <v>63</v>
      </c>
      <c r="B563" s="68" t="s">
        <v>1294</v>
      </c>
      <c r="C563" s="68" t="s">
        <v>2085</v>
      </c>
      <c r="D563" s="93" t="s">
        <v>2679</v>
      </c>
      <c r="E563" s="63">
        <f t="shared" si="134"/>
        <v>5</v>
      </c>
      <c r="F563" s="76">
        <v>5</v>
      </c>
      <c r="G563" s="78">
        <v>0</v>
      </c>
      <c r="H563" s="78"/>
      <c r="I563" s="78"/>
      <c r="J563" s="78">
        <v>0</v>
      </c>
      <c r="K563" s="78">
        <v>5</v>
      </c>
      <c r="L563" s="78"/>
      <c r="M563" s="78"/>
      <c r="N563" s="77"/>
    </row>
    <row r="564" spans="1:14" s="73" customFormat="1" ht="12">
      <c r="A564" s="68">
        <v>63</v>
      </c>
      <c r="B564" s="68" t="s">
        <v>1294</v>
      </c>
      <c r="C564" s="68" t="s">
        <v>2085</v>
      </c>
      <c r="D564" s="93" t="s">
        <v>2680</v>
      </c>
      <c r="E564" s="63">
        <f t="shared" si="134"/>
        <v>8</v>
      </c>
      <c r="F564" s="76">
        <v>8</v>
      </c>
      <c r="G564" s="78">
        <v>0</v>
      </c>
      <c r="H564" s="78"/>
      <c r="I564" s="78"/>
      <c r="J564" s="78">
        <v>0</v>
      </c>
      <c r="K564" s="78">
        <v>8</v>
      </c>
      <c r="L564" s="78"/>
      <c r="M564" s="78"/>
      <c r="N564" s="77"/>
    </row>
    <row r="565" spans="1:14" s="73" customFormat="1" ht="12">
      <c r="A565" s="68">
        <v>63</v>
      </c>
      <c r="B565" s="68" t="s">
        <v>1294</v>
      </c>
      <c r="C565" s="68" t="s">
        <v>2085</v>
      </c>
      <c r="D565" s="93" t="s">
        <v>2681</v>
      </c>
      <c r="E565" s="63">
        <f t="shared" si="134"/>
        <v>5</v>
      </c>
      <c r="F565" s="76">
        <v>5</v>
      </c>
      <c r="G565" s="78">
        <v>0</v>
      </c>
      <c r="H565" s="78"/>
      <c r="I565" s="78"/>
      <c r="J565" s="78">
        <v>0</v>
      </c>
      <c r="K565" s="78">
        <v>5</v>
      </c>
      <c r="L565" s="78"/>
      <c r="M565" s="78"/>
      <c r="N565" s="77"/>
    </row>
    <row r="566" spans="1:14" s="149" customFormat="1" ht="12">
      <c r="A566" s="136"/>
      <c r="B566" s="136" t="s">
        <v>2682</v>
      </c>
      <c r="C566" s="136"/>
      <c r="D566" s="172"/>
      <c r="E566" s="139">
        <f>SUM(E567:E568)</f>
        <v>35</v>
      </c>
      <c r="F566" s="139">
        <f aca="true" t="shared" si="135" ref="F566:M566">SUM(F567:F568)</f>
        <v>35</v>
      </c>
      <c r="G566" s="139">
        <f t="shared" si="135"/>
        <v>0</v>
      </c>
      <c r="H566" s="139">
        <f t="shared" si="135"/>
        <v>0</v>
      </c>
      <c r="I566" s="139">
        <f>SUM(I567:I568)</f>
        <v>0</v>
      </c>
      <c r="J566" s="139">
        <f t="shared" si="135"/>
        <v>0</v>
      </c>
      <c r="K566" s="139">
        <f t="shared" si="135"/>
        <v>10</v>
      </c>
      <c r="L566" s="139">
        <f t="shared" si="135"/>
        <v>0</v>
      </c>
      <c r="M566" s="139">
        <f t="shared" si="135"/>
        <v>0</v>
      </c>
      <c r="N566" s="157"/>
    </row>
    <row r="567" spans="1:14" s="73" customFormat="1" ht="12">
      <c r="A567" s="68">
        <v>64</v>
      </c>
      <c r="B567" s="64" t="s">
        <v>1295</v>
      </c>
      <c r="C567" s="68" t="s">
        <v>2084</v>
      </c>
      <c r="D567" s="70" t="s">
        <v>2463</v>
      </c>
      <c r="E567" s="63">
        <f>SUM(F567:J567)</f>
        <v>15</v>
      </c>
      <c r="F567" s="63">
        <v>15</v>
      </c>
      <c r="G567" s="71"/>
      <c r="H567" s="71"/>
      <c r="I567" s="71"/>
      <c r="J567" s="71"/>
      <c r="K567" s="71"/>
      <c r="L567" s="71"/>
      <c r="M567" s="71"/>
      <c r="N567" s="72"/>
    </row>
    <row r="568" spans="1:14" s="151" customFormat="1" ht="12">
      <c r="A568" s="142">
        <v>64</v>
      </c>
      <c r="B568" s="143" t="s">
        <v>1295</v>
      </c>
      <c r="C568" s="142" t="s">
        <v>2550</v>
      </c>
      <c r="D568" s="144"/>
      <c r="E568" s="145">
        <f>SUM(E569:E570)</f>
        <v>20</v>
      </c>
      <c r="F568" s="145">
        <f aca="true" t="shared" si="136" ref="F568:M568">SUM(F569:F570)</f>
        <v>20</v>
      </c>
      <c r="G568" s="145">
        <f t="shared" si="136"/>
        <v>0</v>
      </c>
      <c r="H568" s="145">
        <f t="shared" si="136"/>
        <v>0</v>
      </c>
      <c r="I568" s="145">
        <f>SUM(I569:I570)</f>
        <v>0</v>
      </c>
      <c r="J568" s="145">
        <f t="shared" si="136"/>
        <v>0</v>
      </c>
      <c r="K568" s="145">
        <f t="shared" si="136"/>
        <v>10</v>
      </c>
      <c r="L568" s="145">
        <f t="shared" si="136"/>
        <v>0</v>
      </c>
      <c r="M568" s="145">
        <f t="shared" si="136"/>
        <v>0</v>
      </c>
      <c r="N568" s="146"/>
    </row>
    <row r="569" spans="1:14" s="73" customFormat="1" ht="12">
      <c r="A569" s="68">
        <v>64</v>
      </c>
      <c r="B569" s="64" t="s">
        <v>1295</v>
      </c>
      <c r="C569" s="68" t="s">
        <v>2085</v>
      </c>
      <c r="D569" s="94" t="s">
        <v>2464</v>
      </c>
      <c r="E569" s="63">
        <f>SUM(F569:J569)</f>
        <v>10</v>
      </c>
      <c r="F569" s="71">
        <v>10</v>
      </c>
      <c r="G569" s="71">
        <v>0</v>
      </c>
      <c r="H569" s="71"/>
      <c r="I569" s="71"/>
      <c r="J569" s="71">
        <v>0</v>
      </c>
      <c r="K569" s="71">
        <v>10</v>
      </c>
      <c r="L569" s="71"/>
      <c r="M569" s="71"/>
      <c r="N569" s="72"/>
    </row>
    <row r="570" spans="1:14" s="73" customFormat="1" ht="12">
      <c r="A570" s="68">
        <v>64</v>
      </c>
      <c r="B570" s="64" t="s">
        <v>1295</v>
      </c>
      <c r="C570" s="68" t="s">
        <v>2085</v>
      </c>
      <c r="D570" s="94" t="s">
        <v>2465</v>
      </c>
      <c r="E570" s="63">
        <f>SUM(F570:J570)</f>
        <v>10</v>
      </c>
      <c r="F570" s="71">
        <v>10</v>
      </c>
      <c r="G570" s="71">
        <v>0</v>
      </c>
      <c r="H570" s="71"/>
      <c r="I570" s="71"/>
      <c r="J570" s="71">
        <v>0</v>
      </c>
      <c r="K570" s="71">
        <v>0</v>
      </c>
      <c r="L570" s="71"/>
      <c r="M570" s="71"/>
      <c r="N570" s="72"/>
    </row>
    <row r="571" spans="1:14" s="149" customFormat="1" ht="12">
      <c r="A571" s="136"/>
      <c r="B571" s="137" t="s">
        <v>2683</v>
      </c>
      <c r="C571" s="136"/>
      <c r="D571" s="175"/>
      <c r="E571" s="139">
        <f>SUM(E572:E574)</f>
        <v>260</v>
      </c>
      <c r="F571" s="139">
        <f aca="true" t="shared" si="137" ref="F571:M571">SUM(F572:F574)</f>
        <v>260</v>
      </c>
      <c r="G571" s="139">
        <f t="shared" si="137"/>
        <v>0</v>
      </c>
      <c r="H571" s="139">
        <f t="shared" si="137"/>
        <v>0</v>
      </c>
      <c r="I571" s="139">
        <f>SUM(I572:I574)</f>
        <v>0</v>
      </c>
      <c r="J571" s="139">
        <f t="shared" si="137"/>
        <v>0</v>
      </c>
      <c r="K571" s="139">
        <f t="shared" si="137"/>
        <v>0</v>
      </c>
      <c r="L571" s="139">
        <f t="shared" si="137"/>
        <v>0</v>
      </c>
      <c r="M571" s="139">
        <f t="shared" si="137"/>
        <v>85</v>
      </c>
      <c r="N571" s="148"/>
    </row>
    <row r="572" spans="1:14" s="73" customFormat="1" ht="12">
      <c r="A572" s="64">
        <v>65</v>
      </c>
      <c r="B572" s="68" t="s">
        <v>1296</v>
      </c>
      <c r="C572" s="64" t="s">
        <v>2086</v>
      </c>
      <c r="D572" s="70" t="s">
        <v>2087</v>
      </c>
      <c r="E572" s="63">
        <f>SUM(F572:J572)</f>
        <v>168</v>
      </c>
      <c r="F572" s="63">
        <v>168</v>
      </c>
      <c r="G572" s="71"/>
      <c r="H572" s="71"/>
      <c r="I572" s="71"/>
      <c r="J572" s="71"/>
      <c r="K572" s="71"/>
      <c r="L572" s="71"/>
      <c r="M572" s="71"/>
      <c r="N572" s="72"/>
    </row>
    <row r="573" spans="1:14" s="73" customFormat="1" ht="12">
      <c r="A573" s="64">
        <v>65</v>
      </c>
      <c r="B573" s="68" t="s">
        <v>1296</v>
      </c>
      <c r="C573" s="68" t="s">
        <v>2084</v>
      </c>
      <c r="D573" s="70" t="s">
        <v>2088</v>
      </c>
      <c r="E573" s="63">
        <f>SUM(F573:J573)</f>
        <v>7</v>
      </c>
      <c r="F573" s="63">
        <v>7</v>
      </c>
      <c r="G573" s="71"/>
      <c r="H573" s="71"/>
      <c r="I573" s="71"/>
      <c r="J573" s="71"/>
      <c r="K573" s="71"/>
      <c r="L573" s="71"/>
      <c r="M573" s="71"/>
      <c r="N573" s="72"/>
    </row>
    <row r="574" spans="1:14" s="151" customFormat="1" ht="12">
      <c r="A574" s="143">
        <v>65</v>
      </c>
      <c r="B574" s="142" t="s">
        <v>1296</v>
      </c>
      <c r="C574" s="142" t="s">
        <v>2550</v>
      </c>
      <c r="D574" s="144"/>
      <c r="E574" s="145">
        <f>SUM(E575)</f>
        <v>85</v>
      </c>
      <c r="F574" s="145">
        <f aca="true" t="shared" si="138" ref="F574:M574">SUM(F575)</f>
        <v>85</v>
      </c>
      <c r="G574" s="145">
        <f t="shared" si="138"/>
        <v>0</v>
      </c>
      <c r="H574" s="145">
        <f t="shared" si="138"/>
        <v>0</v>
      </c>
      <c r="I574" s="145">
        <f t="shared" si="138"/>
        <v>0</v>
      </c>
      <c r="J574" s="145">
        <f t="shared" si="138"/>
        <v>0</v>
      </c>
      <c r="K574" s="145">
        <f t="shared" si="138"/>
        <v>0</v>
      </c>
      <c r="L574" s="145">
        <f t="shared" si="138"/>
        <v>0</v>
      </c>
      <c r="M574" s="145">
        <f t="shared" si="138"/>
        <v>85</v>
      </c>
      <c r="N574" s="146"/>
    </row>
    <row r="575" spans="1:14" ht="12">
      <c r="A575" s="64">
        <v>65</v>
      </c>
      <c r="B575" s="68" t="s">
        <v>1296</v>
      </c>
      <c r="C575" s="68" t="s">
        <v>2085</v>
      </c>
      <c r="D575" s="86" t="s">
        <v>2466</v>
      </c>
      <c r="E575" s="63">
        <f>SUM(F575:J575)</f>
        <v>85</v>
      </c>
      <c r="F575" s="76">
        <v>85</v>
      </c>
      <c r="G575" s="78">
        <v>0</v>
      </c>
      <c r="H575" s="78"/>
      <c r="I575" s="78"/>
      <c r="J575" s="78">
        <v>0</v>
      </c>
      <c r="K575" s="78">
        <v>0</v>
      </c>
      <c r="L575" s="78"/>
      <c r="M575" s="78">
        <v>85</v>
      </c>
      <c r="N575" s="77"/>
    </row>
    <row r="576" spans="1:14" s="154" customFormat="1" ht="12">
      <c r="A576" s="137"/>
      <c r="B576" s="136" t="s">
        <v>2684</v>
      </c>
      <c r="C576" s="136"/>
      <c r="D576" s="165"/>
      <c r="E576" s="139">
        <f>SUM(E577)</f>
        <v>20</v>
      </c>
      <c r="F576" s="139">
        <f aca="true" t="shared" si="139" ref="F576:M577">SUM(F577)</f>
        <v>20</v>
      </c>
      <c r="G576" s="139">
        <f t="shared" si="139"/>
        <v>0</v>
      </c>
      <c r="H576" s="139">
        <f t="shared" si="139"/>
        <v>0</v>
      </c>
      <c r="I576" s="139">
        <f t="shared" si="139"/>
        <v>0</v>
      </c>
      <c r="J576" s="139">
        <f t="shared" si="139"/>
        <v>0</v>
      </c>
      <c r="K576" s="139">
        <f t="shared" si="139"/>
        <v>20</v>
      </c>
      <c r="L576" s="139">
        <f t="shared" si="139"/>
        <v>0</v>
      </c>
      <c r="M576" s="139">
        <f t="shared" si="139"/>
        <v>20</v>
      </c>
      <c r="N576" s="157"/>
    </row>
    <row r="577" spans="1:14" s="153" customFormat="1" ht="12">
      <c r="A577" s="143">
        <v>66</v>
      </c>
      <c r="B577" s="142" t="s">
        <v>1297</v>
      </c>
      <c r="C577" s="142" t="s">
        <v>2550</v>
      </c>
      <c r="D577" s="176"/>
      <c r="E577" s="145">
        <f>SUM(E578)</f>
        <v>20</v>
      </c>
      <c r="F577" s="145">
        <f t="shared" si="139"/>
        <v>20</v>
      </c>
      <c r="G577" s="145">
        <f t="shared" si="139"/>
        <v>0</v>
      </c>
      <c r="H577" s="145">
        <f t="shared" si="139"/>
        <v>0</v>
      </c>
      <c r="I577" s="145">
        <f t="shared" si="139"/>
        <v>0</v>
      </c>
      <c r="J577" s="145">
        <f t="shared" si="139"/>
        <v>0</v>
      </c>
      <c r="K577" s="145">
        <f t="shared" si="139"/>
        <v>20</v>
      </c>
      <c r="L577" s="145">
        <f t="shared" si="139"/>
        <v>0</v>
      </c>
      <c r="M577" s="145">
        <f t="shared" si="139"/>
        <v>20</v>
      </c>
      <c r="N577" s="155"/>
    </row>
    <row r="578" spans="1:14" s="73" customFormat="1" ht="12">
      <c r="A578" s="68">
        <v>66</v>
      </c>
      <c r="B578" s="64" t="s">
        <v>1297</v>
      </c>
      <c r="C578" s="68" t="s">
        <v>2085</v>
      </c>
      <c r="D578" s="74" t="s">
        <v>2467</v>
      </c>
      <c r="E578" s="63">
        <f>SUM(F578:J578)</f>
        <v>20</v>
      </c>
      <c r="F578" s="71">
        <v>20</v>
      </c>
      <c r="G578" s="71">
        <v>0</v>
      </c>
      <c r="H578" s="71"/>
      <c r="I578" s="71"/>
      <c r="J578" s="71">
        <v>0</v>
      </c>
      <c r="K578" s="71">
        <v>20</v>
      </c>
      <c r="L578" s="71"/>
      <c r="M578" s="71">
        <v>20</v>
      </c>
      <c r="N578" s="72"/>
    </row>
    <row r="579" spans="1:14" s="149" customFormat="1" ht="12">
      <c r="A579" s="136"/>
      <c r="B579" s="137" t="s">
        <v>2685</v>
      </c>
      <c r="C579" s="136"/>
      <c r="D579" s="152"/>
      <c r="E579" s="139">
        <f>SUM(E580:E581)</f>
        <v>500</v>
      </c>
      <c r="F579" s="139">
        <f aca="true" t="shared" si="140" ref="F579:M579">SUM(F580:F581)</f>
        <v>500</v>
      </c>
      <c r="G579" s="139">
        <f t="shared" si="140"/>
        <v>0</v>
      </c>
      <c r="H579" s="139">
        <f t="shared" si="140"/>
        <v>0</v>
      </c>
      <c r="I579" s="139">
        <f>SUM(I580:I581)</f>
        <v>0</v>
      </c>
      <c r="J579" s="139">
        <f t="shared" si="140"/>
        <v>0</v>
      </c>
      <c r="K579" s="139">
        <f t="shared" si="140"/>
        <v>383</v>
      </c>
      <c r="L579" s="139">
        <f t="shared" si="140"/>
        <v>0</v>
      </c>
      <c r="M579" s="139">
        <f t="shared" si="140"/>
        <v>153</v>
      </c>
      <c r="N579" s="148"/>
    </row>
    <row r="580" spans="1:14" s="73" customFormat="1" ht="12">
      <c r="A580" s="68">
        <v>67</v>
      </c>
      <c r="B580" s="64" t="s">
        <v>1298</v>
      </c>
      <c r="C580" s="64" t="s">
        <v>2086</v>
      </c>
      <c r="D580" s="74" t="s">
        <v>2468</v>
      </c>
      <c r="E580" s="63">
        <f>SUM(F580:J580)</f>
        <v>350</v>
      </c>
      <c r="F580" s="71">
        <v>350</v>
      </c>
      <c r="G580" s="71">
        <v>0</v>
      </c>
      <c r="H580" s="71"/>
      <c r="I580" s="71"/>
      <c r="J580" s="71">
        <v>0</v>
      </c>
      <c r="K580" s="71">
        <v>230</v>
      </c>
      <c r="L580" s="71"/>
      <c r="M580" s="71"/>
      <c r="N580" s="72"/>
    </row>
    <row r="581" spans="1:14" s="151" customFormat="1" ht="12">
      <c r="A581" s="142">
        <v>67</v>
      </c>
      <c r="B581" s="143" t="s">
        <v>1298</v>
      </c>
      <c r="C581" s="143" t="s">
        <v>2550</v>
      </c>
      <c r="D581" s="150"/>
      <c r="E581" s="145">
        <f>SUM(E582)</f>
        <v>150</v>
      </c>
      <c r="F581" s="145">
        <f aca="true" t="shared" si="141" ref="F581:M581">SUM(F582)</f>
        <v>150</v>
      </c>
      <c r="G581" s="145">
        <f t="shared" si="141"/>
        <v>0</v>
      </c>
      <c r="H581" s="145">
        <f t="shared" si="141"/>
        <v>0</v>
      </c>
      <c r="I581" s="145">
        <f t="shared" si="141"/>
        <v>0</v>
      </c>
      <c r="J581" s="145">
        <f t="shared" si="141"/>
        <v>0</v>
      </c>
      <c r="K581" s="145">
        <f t="shared" si="141"/>
        <v>153</v>
      </c>
      <c r="L581" s="145">
        <f t="shared" si="141"/>
        <v>0</v>
      </c>
      <c r="M581" s="145">
        <f t="shared" si="141"/>
        <v>153</v>
      </c>
      <c r="N581" s="146"/>
    </row>
    <row r="582" spans="1:14" s="73" customFormat="1" ht="12">
      <c r="A582" s="68">
        <v>67</v>
      </c>
      <c r="B582" s="64" t="s">
        <v>1298</v>
      </c>
      <c r="C582" s="64" t="s">
        <v>2085</v>
      </c>
      <c r="D582" s="74" t="s">
        <v>2469</v>
      </c>
      <c r="E582" s="63">
        <f>SUM(F582:J582)</f>
        <v>150</v>
      </c>
      <c r="F582" s="71">
        <v>150</v>
      </c>
      <c r="G582" s="71">
        <v>0</v>
      </c>
      <c r="H582" s="71"/>
      <c r="I582" s="71"/>
      <c r="J582" s="71">
        <v>0</v>
      </c>
      <c r="K582" s="71">
        <v>153</v>
      </c>
      <c r="L582" s="71"/>
      <c r="M582" s="71">
        <v>153</v>
      </c>
      <c r="N582" s="72"/>
    </row>
    <row r="583" spans="1:14" s="149" customFormat="1" ht="12">
      <c r="A583" s="136"/>
      <c r="B583" s="137" t="s">
        <v>2686</v>
      </c>
      <c r="C583" s="137"/>
      <c r="D583" s="152"/>
      <c r="E583" s="139">
        <f>SUM(E584:E608)</f>
        <v>5064</v>
      </c>
      <c r="F583" s="139">
        <f aca="true" t="shared" si="142" ref="F583:M583">SUM(F584:F608)</f>
        <v>4907</v>
      </c>
      <c r="G583" s="139">
        <f t="shared" si="142"/>
        <v>157</v>
      </c>
      <c r="H583" s="139">
        <f t="shared" si="142"/>
        <v>0</v>
      </c>
      <c r="I583" s="139">
        <f>SUM(I584:I608)</f>
        <v>0</v>
      </c>
      <c r="J583" s="139">
        <f t="shared" si="142"/>
        <v>0</v>
      </c>
      <c r="K583" s="139">
        <f t="shared" si="142"/>
        <v>3538</v>
      </c>
      <c r="L583" s="139">
        <f t="shared" si="142"/>
        <v>0</v>
      </c>
      <c r="M583" s="139">
        <f t="shared" si="142"/>
        <v>87</v>
      </c>
      <c r="N583" s="148"/>
    </row>
    <row r="584" spans="1:14" s="73" customFormat="1" ht="12">
      <c r="A584" s="68">
        <v>68</v>
      </c>
      <c r="B584" s="68" t="s">
        <v>1299</v>
      </c>
      <c r="C584" s="68" t="s">
        <v>2086</v>
      </c>
      <c r="D584" s="70" t="s">
        <v>2087</v>
      </c>
      <c r="E584" s="63">
        <f aca="true" t="shared" si="143" ref="E584:E607">SUM(F584:J584)</f>
        <v>1153</v>
      </c>
      <c r="F584" s="63">
        <v>1153</v>
      </c>
      <c r="G584" s="78"/>
      <c r="H584" s="78"/>
      <c r="I584" s="78"/>
      <c r="J584" s="78"/>
      <c r="K584" s="78"/>
      <c r="L584" s="78"/>
      <c r="M584" s="78"/>
      <c r="N584" s="77"/>
    </row>
    <row r="585" spans="1:14" s="73" customFormat="1" ht="12">
      <c r="A585" s="68">
        <v>68</v>
      </c>
      <c r="B585" s="68" t="s">
        <v>1299</v>
      </c>
      <c r="C585" s="68" t="s">
        <v>2084</v>
      </c>
      <c r="D585" s="70" t="s">
        <v>2088</v>
      </c>
      <c r="E585" s="63">
        <f t="shared" si="143"/>
        <v>171</v>
      </c>
      <c r="F585" s="63">
        <v>99</v>
      </c>
      <c r="G585" s="78">
        <v>72</v>
      </c>
      <c r="H585" s="78"/>
      <c r="I585" s="78"/>
      <c r="J585" s="78"/>
      <c r="K585" s="78"/>
      <c r="L585" s="78"/>
      <c r="M585" s="78"/>
      <c r="N585" s="77"/>
    </row>
    <row r="586" spans="1:14" s="73" customFormat="1" ht="12">
      <c r="A586" s="68">
        <v>68</v>
      </c>
      <c r="B586" s="68" t="s">
        <v>1299</v>
      </c>
      <c r="C586" s="68" t="s">
        <v>2086</v>
      </c>
      <c r="D586" s="88" t="s">
        <v>2190</v>
      </c>
      <c r="E586" s="63">
        <f t="shared" si="143"/>
        <v>85</v>
      </c>
      <c r="F586" s="78"/>
      <c r="G586" s="78">
        <v>85</v>
      </c>
      <c r="H586" s="78"/>
      <c r="I586" s="78"/>
      <c r="J586" s="78">
        <v>0</v>
      </c>
      <c r="K586" s="78">
        <v>0</v>
      </c>
      <c r="L586" s="78"/>
      <c r="M586" s="78"/>
      <c r="N586" s="77"/>
    </row>
    <row r="587" spans="1:14" s="73" customFormat="1" ht="12">
      <c r="A587" s="68">
        <v>68</v>
      </c>
      <c r="B587" s="68" t="s">
        <v>1299</v>
      </c>
      <c r="C587" s="68" t="s">
        <v>2086</v>
      </c>
      <c r="D587" s="93" t="s">
        <v>2470</v>
      </c>
      <c r="E587" s="63">
        <f t="shared" si="143"/>
        <v>17</v>
      </c>
      <c r="F587" s="95">
        <v>17</v>
      </c>
      <c r="G587" s="78">
        <v>0</v>
      </c>
      <c r="H587" s="78"/>
      <c r="I587" s="78"/>
      <c r="J587" s="78">
        <v>0</v>
      </c>
      <c r="K587" s="78">
        <v>17</v>
      </c>
      <c r="L587" s="78"/>
      <c r="M587" s="78"/>
      <c r="N587" s="72" t="s">
        <v>2471</v>
      </c>
    </row>
    <row r="588" spans="1:14" s="73" customFormat="1" ht="12">
      <c r="A588" s="68">
        <v>68</v>
      </c>
      <c r="B588" s="68" t="s">
        <v>1299</v>
      </c>
      <c r="C588" s="68" t="s">
        <v>2086</v>
      </c>
      <c r="D588" s="93" t="s">
        <v>2472</v>
      </c>
      <c r="E588" s="63">
        <f t="shared" si="143"/>
        <v>35</v>
      </c>
      <c r="F588" s="95">
        <v>35</v>
      </c>
      <c r="G588" s="78">
        <v>0</v>
      </c>
      <c r="H588" s="78"/>
      <c r="I588" s="78"/>
      <c r="J588" s="78">
        <v>0</v>
      </c>
      <c r="K588" s="78">
        <v>35</v>
      </c>
      <c r="L588" s="78"/>
      <c r="M588" s="78"/>
      <c r="N588" s="72" t="s">
        <v>2473</v>
      </c>
    </row>
    <row r="589" spans="1:14" s="73" customFormat="1" ht="12">
      <c r="A589" s="68">
        <v>68</v>
      </c>
      <c r="B589" s="68" t="s">
        <v>1299</v>
      </c>
      <c r="C589" s="68" t="s">
        <v>2086</v>
      </c>
      <c r="D589" s="93" t="s">
        <v>2687</v>
      </c>
      <c r="E589" s="63">
        <f t="shared" si="143"/>
        <v>10</v>
      </c>
      <c r="F589" s="95">
        <v>10</v>
      </c>
      <c r="G589" s="78">
        <v>0</v>
      </c>
      <c r="H589" s="78"/>
      <c r="I589" s="78"/>
      <c r="J589" s="78">
        <v>0</v>
      </c>
      <c r="K589" s="78">
        <v>10</v>
      </c>
      <c r="L589" s="78"/>
      <c r="M589" s="78"/>
      <c r="N589" s="80"/>
    </row>
    <row r="590" spans="1:14" s="73" customFormat="1" ht="12">
      <c r="A590" s="68">
        <v>68</v>
      </c>
      <c r="B590" s="68" t="s">
        <v>1299</v>
      </c>
      <c r="C590" s="68" t="s">
        <v>2086</v>
      </c>
      <c r="D590" s="93" t="s">
        <v>2688</v>
      </c>
      <c r="E590" s="63">
        <f t="shared" si="143"/>
        <v>42</v>
      </c>
      <c r="F590" s="95">
        <v>42</v>
      </c>
      <c r="G590" s="78">
        <v>0</v>
      </c>
      <c r="H590" s="78"/>
      <c r="I590" s="78"/>
      <c r="J590" s="78">
        <v>0</v>
      </c>
      <c r="K590" s="78">
        <v>36</v>
      </c>
      <c r="L590" s="78"/>
      <c r="M590" s="78"/>
      <c r="N590" s="80"/>
    </row>
    <row r="591" spans="1:14" s="73" customFormat="1" ht="12">
      <c r="A591" s="68">
        <v>68</v>
      </c>
      <c r="B591" s="68" t="s">
        <v>1299</v>
      </c>
      <c r="C591" s="68" t="s">
        <v>2086</v>
      </c>
      <c r="D591" s="93" t="s">
        <v>2689</v>
      </c>
      <c r="E591" s="63">
        <f t="shared" si="143"/>
        <v>88</v>
      </c>
      <c r="F591" s="95">
        <v>88</v>
      </c>
      <c r="G591" s="78">
        <v>0</v>
      </c>
      <c r="H591" s="78"/>
      <c r="I591" s="78"/>
      <c r="J591" s="78">
        <v>0</v>
      </c>
      <c r="K591" s="78">
        <v>76</v>
      </c>
      <c r="L591" s="78"/>
      <c r="M591" s="78"/>
      <c r="N591" s="80"/>
    </row>
    <row r="592" spans="1:14" s="73" customFormat="1" ht="12">
      <c r="A592" s="68">
        <v>68</v>
      </c>
      <c r="B592" s="68" t="s">
        <v>1299</v>
      </c>
      <c r="C592" s="68" t="s">
        <v>2086</v>
      </c>
      <c r="D592" s="93" t="s">
        <v>2690</v>
      </c>
      <c r="E592" s="63">
        <f t="shared" si="143"/>
        <v>15</v>
      </c>
      <c r="F592" s="95">
        <v>15</v>
      </c>
      <c r="G592" s="78">
        <v>0</v>
      </c>
      <c r="H592" s="78"/>
      <c r="I592" s="78"/>
      <c r="J592" s="78">
        <v>0</v>
      </c>
      <c r="K592" s="78">
        <v>15</v>
      </c>
      <c r="L592" s="78"/>
      <c r="M592" s="78"/>
      <c r="N592" s="80"/>
    </row>
    <row r="593" spans="1:14" s="73" customFormat="1" ht="12">
      <c r="A593" s="68">
        <v>68</v>
      </c>
      <c r="B593" s="68" t="s">
        <v>1299</v>
      </c>
      <c r="C593" s="68" t="s">
        <v>2086</v>
      </c>
      <c r="D593" s="93" t="s">
        <v>2691</v>
      </c>
      <c r="E593" s="63">
        <f t="shared" si="143"/>
        <v>20</v>
      </c>
      <c r="F593" s="95">
        <v>20</v>
      </c>
      <c r="G593" s="78">
        <v>0</v>
      </c>
      <c r="H593" s="78"/>
      <c r="I593" s="78"/>
      <c r="J593" s="78">
        <v>0</v>
      </c>
      <c r="K593" s="78">
        <v>20</v>
      </c>
      <c r="L593" s="78"/>
      <c r="M593" s="78"/>
      <c r="N593" s="80" t="s">
        <v>2479</v>
      </c>
    </row>
    <row r="594" spans="1:14" s="73" customFormat="1" ht="12">
      <c r="A594" s="68">
        <v>68</v>
      </c>
      <c r="B594" s="68" t="s">
        <v>1299</v>
      </c>
      <c r="C594" s="68" t="s">
        <v>2086</v>
      </c>
      <c r="D594" s="93" t="s">
        <v>2692</v>
      </c>
      <c r="E594" s="63">
        <f t="shared" si="143"/>
        <v>14</v>
      </c>
      <c r="F594" s="95">
        <v>14</v>
      </c>
      <c r="G594" s="78">
        <v>0</v>
      </c>
      <c r="H594" s="78"/>
      <c r="I594" s="78"/>
      <c r="J594" s="78">
        <v>0</v>
      </c>
      <c r="K594" s="78">
        <v>14</v>
      </c>
      <c r="L594" s="78"/>
      <c r="M594" s="78">
        <v>14</v>
      </c>
      <c r="N594" s="80"/>
    </row>
    <row r="595" spans="1:14" s="73" customFormat="1" ht="12">
      <c r="A595" s="68">
        <v>68</v>
      </c>
      <c r="B595" s="68" t="s">
        <v>1299</v>
      </c>
      <c r="C595" s="68" t="s">
        <v>2086</v>
      </c>
      <c r="D595" s="93" t="s">
        <v>2693</v>
      </c>
      <c r="E595" s="63">
        <f t="shared" si="143"/>
        <v>22</v>
      </c>
      <c r="F595" s="95">
        <v>22</v>
      </c>
      <c r="G595" s="78">
        <v>0</v>
      </c>
      <c r="H595" s="78"/>
      <c r="I595" s="78"/>
      <c r="J595" s="78">
        <v>0</v>
      </c>
      <c r="K595" s="78">
        <v>22</v>
      </c>
      <c r="L595" s="78"/>
      <c r="M595" s="78"/>
      <c r="N595" s="80" t="s">
        <v>2482</v>
      </c>
    </row>
    <row r="596" spans="1:14" s="73" customFormat="1" ht="12">
      <c r="A596" s="68">
        <v>68</v>
      </c>
      <c r="B596" s="68" t="s">
        <v>1299</v>
      </c>
      <c r="C596" s="68" t="s">
        <v>2086</v>
      </c>
      <c r="D596" s="93" t="s">
        <v>2694</v>
      </c>
      <c r="E596" s="63">
        <f t="shared" si="143"/>
        <v>25</v>
      </c>
      <c r="F596" s="95">
        <v>25</v>
      </c>
      <c r="G596" s="78">
        <v>0</v>
      </c>
      <c r="H596" s="78"/>
      <c r="I596" s="78"/>
      <c r="J596" s="78">
        <v>0</v>
      </c>
      <c r="K596" s="78">
        <v>25</v>
      </c>
      <c r="L596" s="78"/>
      <c r="M596" s="78">
        <v>25</v>
      </c>
      <c r="N596" s="72"/>
    </row>
    <row r="597" spans="1:14" s="73" customFormat="1" ht="12">
      <c r="A597" s="68">
        <v>68</v>
      </c>
      <c r="B597" s="68" t="s">
        <v>1299</v>
      </c>
      <c r="C597" s="68" t="s">
        <v>2086</v>
      </c>
      <c r="D597" s="93" t="s">
        <v>2695</v>
      </c>
      <c r="E597" s="63">
        <f t="shared" si="143"/>
        <v>13</v>
      </c>
      <c r="F597" s="95">
        <v>13</v>
      </c>
      <c r="G597" s="78">
        <v>0</v>
      </c>
      <c r="H597" s="78"/>
      <c r="I597" s="78"/>
      <c r="J597" s="78">
        <v>0</v>
      </c>
      <c r="K597" s="78">
        <v>13</v>
      </c>
      <c r="L597" s="78"/>
      <c r="M597" s="78">
        <v>13</v>
      </c>
      <c r="N597" s="72"/>
    </row>
    <row r="598" spans="1:14" s="73" customFormat="1" ht="12">
      <c r="A598" s="68">
        <v>68</v>
      </c>
      <c r="B598" s="68" t="s">
        <v>1299</v>
      </c>
      <c r="C598" s="68" t="s">
        <v>2086</v>
      </c>
      <c r="D598" s="93" t="s">
        <v>2696</v>
      </c>
      <c r="E598" s="63">
        <f t="shared" si="143"/>
        <v>35</v>
      </c>
      <c r="F598" s="95">
        <v>35</v>
      </c>
      <c r="G598" s="78">
        <v>0</v>
      </c>
      <c r="H598" s="78"/>
      <c r="I598" s="78"/>
      <c r="J598" s="78">
        <v>0</v>
      </c>
      <c r="K598" s="78">
        <v>35</v>
      </c>
      <c r="L598" s="78"/>
      <c r="M598" s="78">
        <v>35</v>
      </c>
      <c r="N598" s="72"/>
    </row>
    <row r="599" spans="1:14" s="73" customFormat="1" ht="12">
      <c r="A599" s="68">
        <v>68</v>
      </c>
      <c r="B599" s="68" t="s">
        <v>1299</v>
      </c>
      <c r="C599" s="68" t="s">
        <v>2086</v>
      </c>
      <c r="D599" s="93" t="s">
        <v>2697</v>
      </c>
      <c r="E599" s="63">
        <f t="shared" si="143"/>
        <v>32</v>
      </c>
      <c r="F599" s="95">
        <v>32</v>
      </c>
      <c r="G599" s="78">
        <v>0</v>
      </c>
      <c r="H599" s="78"/>
      <c r="I599" s="78"/>
      <c r="J599" s="78">
        <v>0</v>
      </c>
      <c r="K599" s="78">
        <v>32</v>
      </c>
      <c r="L599" s="78"/>
      <c r="M599" s="78"/>
      <c r="N599" s="80"/>
    </row>
    <row r="600" spans="1:14" s="73" customFormat="1" ht="12">
      <c r="A600" s="68">
        <v>68</v>
      </c>
      <c r="B600" s="68" t="s">
        <v>1299</v>
      </c>
      <c r="C600" s="68" t="s">
        <v>2086</v>
      </c>
      <c r="D600" s="93" t="s">
        <v>2698</v>
      </c>
      <c r="E600" s="63">
        <f t="shared" si="143"/>
        <v>33</v>
      </c>
      <c r="F600" s="66">
        <v>33</v>
      </c>
      <c r="G600" s="78">
        <v>0</v>
      </c>
      <c r="H600" s="78"/>
      <c r="I600" s="78"/>
      <c r="J600" s="78">
        <v>0</v>
      </c>
      <c r="K600" s="78">
        <v>0</v>
      </c>
      <c r="L600" s="78"/>
      <c r="M600" s="78"/>
      <c r="N600" s="72" t="s">
        <v>2494</v>
      </c>
    </row>
    <row r="601" spans="1:14" s="73" customFormat="1" ht="12">
      <c r="A601" s="68">
        <v>68</v>
      </c>
      <c r="B601" s="68" t="s">
        <v>1299</v>
      </c>
      <c r="C601" s="68" t="s">
        <v>2086</v>
      </c>
      <c r="D601" s="93" t="s">
        <v>2699</v>
      </c>
      <c r="E601" s="63">
        <f t="shared" si="143"/>
        <v>41</v>
      </c>
      <c r="F601" s="66">
        <v>41</v>
      </c>
      <c r="G601" s="78">
        <v>0</v>
      </c>
      <c r="H601" s="78"/>
      <c r="I601" s="78"/>
      <c r="J601" s="78">
        <v>0</v>
      </c>
      <c r="K601" s="78">
        <v>0</v>
      </c>
      <c r="L601" s="78"/>
      <c r="M601" s="78"/>
      <c r="N601" s="72"/>
    </row>
    <row r="602" spans="1:14" s="73" customFormat="1" ht="12">
      <c r="A602" s="68">
        <v>68</v>
      </c>
      <c r="B602" s="68" t="s">
        <v>1299</v>
      </c>
      <c r="C602" s="68" t="s">
        <v>2086</v>
      </c>
      <c r="D602" s="93" t="s">
        <v>2700</v>
      </c>
      <c r="E602" s="63">
        <f t="shared" si="143"/>
        <v>10</v>
      </c>
      <c r="F602" s="66">
        <v>10</v>
      </c>
      <c r="G602" s="78">
        <v>0</v>
      </c>
      <c r="H602" s="78"/>
      <c r="I602" s="78"/>
      <c r="J602" s="78">
        <v>0</v>
      </c>
      <c r="K602" s="78">
        <v>0</v>
      </c>
      <c r="L602" s="78"/>
      <c r="M602" s="78"/>
      <c r="N602" s="72" t="s">
        <v>2497</v>
      </c>
    </row>
    <row r="603" spans="1:14" s="73" customFormat="1" ht="12">
      <c r="A603" s="68">
        <v>68</v>
      </c>
      <c r="B603" s="68" t="s">
        <v>1299</v>
      </c>
      <c r="C603" s="68" t="s">
        <v>2086</v>
      </c>
      <c r="D603" s="93" t="s">
        <v>2701</v>
      </c>
      <c r="E603" s="63">
        <f t="shared" si="143"/>
        <v>20</v>
      </c>
      <c r="F603" s="95">
        <v>20</v>
      </c>
      <c r="G603" s="78">
        <v>0</v>
      </c>
      <c r="H603" s="78"/>
      <c r="I603" s="78"/>
      <c r="J603" s="78">
        <v>0</v>
      </c>
      <c r="K603" s="78">
        <v>20</v>
      </c>
      <c r="L603" s="78"/>
      <c r="M603" s="78"/>
      <c r="N603" s="72"/>
    </row>
    <row r="604" spans="1:14" s="73" customFormat="1" ht="12">
      <c r="A604" s="68">
        <v>68</v>
      </c>
      <c r="B604" s="68" t="s">
        <v>1299</v>
      </c>
      <c r="C604" s="68" t="s">
        <v>2086</v>
      </c>
      <c r="D604" s="93" t="s">
        <v>2702</v>
      </c>
      <c r="E604" s="63">
        <f t="shared" si="143"/>
        <v>3</v>
      </c>
      <c r="F604" s="95">
        <v>3</v>
      </c>
      <c r="G604" s="78">
        <v>0</v>
      </c>
      <c r="H604" s="78"/>
      <c r="I604" s="78"/>
      <c r="J604" s="78">
        <v>0</v>
      </c>
      <c r="K604" s="78">
        <v>3</v>
      </c>
      <c r="L604" s="78"/>
      <c r="M604" s="78"/>
      <c r="N604" s="72"/>
    </row>
    <row r="605" spans="1:14" s="73" customFormat="1" ht="12">
      <c r="A605" s="68">
        <v>68</v>
      </c>
      <c r="B605" s="68" t="s">
        <v>1299</v>
      </c>
      <c r="C605" s="68" t="s">
        <v>2086</v>
      </c>
      <c r="D605" s="93" t="s">
        <v>2703</v>
      </c>
      <c r="E605" s="63">
        <f t="shared" si="143"/>
        <v>5</v>
      </c>
      <c r="F605" s="95">
        <v>5</v>
      </c>
      <c r="G605" s="78">
        <v>0</v>
      </c>
      <c r="H605" s="78"/>
      <c r="I605" s="78"/>
      <c r="J605" s="78">
        <v>0</v>
      </c>
      <c r="K605" s="78">
        <v>20</v>
      </c>
      <c r="L605" s="78"/>
      <c r="M605" s="78"/>
      <c r="N605" s="72"/>
    </row>
    <row r="606" spans="1:14" s="73" customFormat="1" ht="12">
      <c r="A606" s="68">
        <v>68</v>
      </c>
      <c r="B606" s="68" t="s">
        <v>1299</v>
      </c>
      <c r="C606" s="68" t="s">
        <v>2086</v>
      </c>
      <c r="D606" s="93" t="s">
        <v>2704</v>
      </c>
      <c r="E606" s="63">
        <f t="shared" si="143"/>
        <v>360</v>
      </c>
      <c r="F606" s="95">
        <v>360</v>
      </c>
      <c r="G606" s="78">
        <v>0</v>
      </c>
      <c r="H606" s="78"/>
      <c r="I606" s="78"/>
      <c r="J606" s="78">
        <v>0</v>
      </c>
      <c r="K606" s="78">
        <v>330</v>
      </c>
      <c r="L606" s="78"/>
      <c r="M606" s="78"/>
      <c r="N606" s="72"/>
    </row>
    <row r="607" spans="1:14" s="73" customFormat="1" ht="12">
      <c r="A607" s="68">
        <v>68</v>
      </c>
      <c r="B607" s="68" t="s">
        <v>1299</v>
      </c>
      <c r="C607" s="68" t="s">
        <v>2086</v>
      </c>
      <c r="D607" s="93" t="s">
        <v>2705</v>
      </c>
      <c r="E607" s="63">
        <f t="shared" si="143"/>
        <v>14</v>
      </c>
      <c r="F607" s="95">
        <v>14</v>
      </c>
      <c r="G607" s="78">
        <v>0</v>
      </c>
      <c r="H607" s="78"/>
      <c r="I607" s="78"/>
      <c r="J607" s="78">
        <v>0</v>
      </c>
      <c r="K607" s="78">
        <v>14</v>
      </c>
      <c r="L607" s="78"/>
      <c r="M607" s="78"/>
      <c r="N607" s="72"/>
    </row>
    <row r="608" spans="1:14" s="151" customFormat="1" ht="12">
      <c r="A608" s="142">
        <v>68</v>
      </c>
      <c r="B608" s="142" t="s">
        <v>1299</v>
      </c>
      <c r="C608" s="142" t="s">
        <v>2550</v>
      </c>
      <c r="D608" s="171"/>
      <c r="E608" s="145">
        <f>SUM(E609:E612)</f>
        <v>2801</v>
      </c>
      <c r="F608" s="145">
        <f aca="true" t="shared" si="144" ref="F608:M608">SUM(F609:F612)</f>
        <v>2801</v>
      </c>
      <c r="G608" s="145">
        <f t="shared" si="144"/>
        <v>0</v>
      </c>
      <c r="H608" s="145">
        <f t="shared" si="144"/>
        <v>0</v>
      </c>
      <c r="I608" s="145">
        <f>SUM(I609:I612)</f>
        <v>0</v>
      </c>
      <c r="J608" s="145">
        <f t="shared" si="144"/>
        <v>0</v>
      </c>
      <c r="K608" s="145">
        <f t="shared" si="144"/>
        <v>2801</v>
      </c>
      <c r="L608" s="145">
        <f t="shared" si="144"/>
        <v>0</v>
      </c>
      <c r="M608" s="145">
        <f t="shared" si="144"/>
        <v>0</v>
      </c>
      <c r="N608" s="146"/>
    </row>
    <row r="609" spans="1:14" s="73" customFormat="1" ht="12">
      <c r="A609" s="68">
        <v>68</v>
      </c>
      <c r="B609" s="68" t="s">
        <v>1299</v>
      </c>
      <c r="C609" s="68" t="s">
        <v>2085</v>
      </c>
      <c r="D609" s="93" t="s">
        <v>2706</v>
      </c>
      <c r="E609" s="63">
        <f>SUM(F609:J609)</f>
        <v>284</v>
      </c>
      <c r="F609" s="95">
        <v>284</v>
      </c>
      <c r="G609" s="78">
        <v>0</v>
      </c>
      <c r="H609" s="78"/>
      <c r="I609" s="78"/>
      <c r="J609" s="78">
        <v>0</v>
      </c>
      <c r="K609" s="78">
        <v>284</v>
      </c>
      <c r="L609" s="78"/>
      <c r="M609" s="78"/>
      <c r="N609" s="72" t="s">
        <v>2487</v>
      </c>
    </row>
    <row r="610" spans="1:14" s="73" customFormat="1" ht="12">
      <c r="A610" s="68">
        <v>68</v>
      </c>
      <c r="B610" s="68" t="s">
        <v>1299</v>
      </c>
      <c r="C610" s="68" t="s">
        <v>2085</v>
      </c>
      <c r="D610" s="93" t="s">
        <v>2707</v>
      </c>
      <c r="E610" s="63">
        <f>SUM(F610:J610)</f>
        <v>800</v>
      </c>
      <c r="F610" s="95">
        <v>800</v>
      </c>
      <c r="G610" s="78">
        <v>0</v>
      </c>
      <c r="H610" s="78"/>
      <c r="I610" s="78"/>
      <c r="J610" s="78">
        <v>0</v>
      </c>
      <c r="K610" s="78">
        <v>800</v>
      </c>
      <c r="L610" s="78"/>
      <c r="M610" s="78"/>
      <c r="N610" s="72" t="s">
        <v>2489</v>
      </c>
    </row>
    <row r="611" spans="1:14" s="73" customFormat="1" ht="12">
      <c r="A611" s="68">
        <v>68</v>
      </c>
      <c r="B611" s="68" t="s">
        <v>1299</v>
      </c>
      <c r="C611" s="68" t="s">
        <v>2085</v>
      </c>
      <c r="D611" s="93" t="s">
        <v>2708</v>
      </c>
      <c r="E611" s="63">
        <f>SUM(F611:J611)</f>
        <v>1692</v>
      </c>
      <c r="F611" s="95">
        <v>1692</v>
      </c>
      <c r="G611" s="78">
        <v>0</v>
      </c>
      <c r="H611" s="78"/>
      <c r="I611" s="78"/>
      <c r="J611" s="78">
        <v>0</v>
      </c>
      <c r="K611" s="78">
        <v>1692</v>
      </c>
      <c r="L611" s="78"/>
      <c r="M611" s="78"/>
      <c r="N611" s="72" t="s">
        <v>2491</v>
      </c>
    </row>
    <row r="612" spans="1:14" s="73" customFormat="1" ht="12">
      <c r="A612" s="68">
        <v>68</v>
      </c>
      <c r="B612" s="68" t="s">
        <v>1299</v>
      </c>
      <c r="C612" s="68" t="s">
        <v>2085</v>
      </c>
      <c r="D612" s="93" t="s">
        <v>2709</v>
      </c>
      <c r="E612" s="63">
        <f>SUM(F612:J612)</f>
        <v>25</v>
      </c>
      <c r="F612" s="95">
        <v>25</v>
      </c>
      <c r="G612" s="78">
        <v>0</v>
      </c>
      <c r="H612" s="78"/>
      <c r="I612" s="78"/>
      <c r="J612" s="78">
        <v>0</v>
      </c>
      <c r="K612" s="78">
        <v>25</v>
      </c>
      <c r="L612" s="78"/>
      <c r="M612" s="78"/>
      <c r="N612" s="72"/>
    </row>
    <row r="613" spans="1:14" s="149" customFormat="1" ht="12">
      <c r="A613" s="136"/>
      <c r="B613" s="136" t="s">
        <v>2710</v>
      </c>
      <c r="C613" s="136"/>
      <c r="D613" s="172"/>
      <c r="E613" s="139">
        <f>SUM(E614:E615)</f>
        <v>4840</v>
      </c>
      <c r="F613" s="139">
        <f aca="true" t="shared" si="145" ref="F613:M613">SUM(F614:F615)</f>
        <v>4110</v>
      </c>
      <c r="G613" s="139">
        <f t="shared" si="145"/>
        <v>0</v>
      </c>
      <c r="H613" s="139">
        <f t="shared" si="145"/>
        <v>730</v>
      </c>
      <c r="I613" s="139">
        <f>SUM(I614:I615)</f>
        <v>0</v>
      </c>
      <c r="J613" s="139">
        <f t="shared" si="145"/>
        <v>0</v>
      </c>
      <c r="K613" s="139">
        <f t="shared" si="145"/>
        <v>0</v>
      </c>
      <c r="L613" s="139">
        <f t="shared" si="145"/>
        <v>0</v>
      </c>
      <c r="M613" s="139">
        <f t="shared" si="145"/>
        <v>0</v>
      </c>
      <c r="N613" s="148"/>
    </row>
    <row r="614" spans="1:14" s="73" customFormat="1" ht="12">
      <c r="A614" s="68">
        <v>69</v>
      </c>
      <c r="B614" s="68" t="s">
        <v>1300</v>
      </c>
      <c r="C614" s="68" t="s">
        <v>2086</v>
      </c>
      <c r="D614" s="88" t="s">
        <v>2504</v>
      </c>
      <c r="E614" s="63">
        <f>SUM(F614:J614)</f>
        <v>4340</v>
      </c>
      <c r="F614" s="78">
        <v>3610</v>
      </c>
      <c r="G614" s="78"/>
      <c r="H614" s="78">
        <v>730</v>
      </c>
      <c r="I614" s="78"/>
      <c r="J614" s="78">
        <v>0</v>
      </c>
      <c r="K614" s="78">
        <v>0</v>
      </c>
      <c r="L614" s="78"/>
      <c r="M614" s="78"/>
      <c r="N614" s="77" t="s">
        <v>2167</v>
      </c>
    </row>
    <row r="615" spans="1:14" s="73" customFormat="1" ht="12">
      <c r="A615" s="68">
        <v>69</v>
      </c>
      <c r="B615" s="68" t="s">
        <v>1300</v>
      </c>
      <c r="C615" s="68" t="s">
        <v>2084</v>
      </c>
      <c r="D615" s="88" t="s">
        <v>2505</v>
      </c>
      <c r="E615" s="63">
        <f>SUM(F615:J615)</f>
        <v>500</v>
      </c>
      <c r="F615" s="78">
        <v>500</v>
      </c>
      <c r="G615" s="78">
        <v>0</v>
      </c>
      <c r="H615" s="78"/>
      <c r="I615" s="78"/>
      <c r="J615" s="78">
        <v>0</v>
      </c>
      <c r="K615" s="78">
        <v>0</v>
      </c>
      <c r="L615" s="78"/>
      <c r="M615" s="78"/>
      <c r="N615" s="77"/>
    </row>
    <row r="616" spans="1:14" s="149" customFormat="1" ht="12">
      <c r="A616" s="136"/>
      <c r="B616" s="136" t="s">
        <v>2711</v>
      </c>
      <c r="C616" s="136"/>
      <c r="D616" s="167"/>
      <c r="E616" s="139">
        <f>SUM(E617:E621)</f>
        <v>24720</v>
      </c>
      <c r="F616" s="139">
        <f aca="true" t="shared" si="146" ref="F616:M616">SUM(F617:F621)</f>
        <v>60</v>
      </c>
      <c r="G616" s="139">
        <f t="shared" si="146"/>
        <v>0</v>
      </c>
      <c r="H616" s="139">
        <f t="shared" si="146"/>
        <v>0</v>
      </c>
      <c r="I616" s="139">
        <f>SUM(I617:I621)</f>
        <v>0</v>
      </c>
      <c r="J616" s="139">
        <f t="shared" si="146"/>
        <v>24660</v>
      </c>
      <c r="K616" s="139">
        <f t="shared" si="146"/>
        <v>0</v>
      </c>
      <c r="L616" s="139">
        <f t="shared" si="146"/>
        <v>0</v>
      </c>
      <c r="M616" s="139">
        <f t="shared" si="146"/>
        <v>0</v>
      </c>
      <c r="N616" s="157"/>
    </row>
    <row r="617" spans="1:14" s="73" customFormat="1" ht="12">
      <c r="A617" s="68">
        <v>70</v>
      </c>
      <c r="B617" s="68" t="s">
        <v>1301</v>
      </c>
      <c r="C617" s="68"/>
      <c r="D617" s="88" t="s">
        <v>2506</v>
      </c>
      <c r="E617" s="63">
        <f>SUM(F617:J617)</f>
        <v>1182</v>
      </c>
      <c r="F617" s="78"/>
      <c r="G617" s="78"/>
      <c r="H617" s="78"/>
      <c r="I617" s="78"/>
      <c r="J617" s="78">
        <v>1182</v>
      </c>
      <c r="K617" s="78"/>
      <c r="L617" s="78"/>
      <c r="M617" s="78"/>
      <c r="N617" s="77"/>
    </row>
    <row r="618" spans="1:14" s="73" customFormat="1" ht="12">
      <c r="A618" s="68">
        <v>70</v>
      </c>
      <c r="B618" s="68" t="s">
        <v>1301</v>
      </c>
      <c r="C618" s="68"/>
      <c r="D618" s="88" t="s">
        <v>2507</v>
      </c>
      <c r="E618" s="63">
        <f>SUM(F618:J618)</f>
        <v>809</v>
      </c>
      <c r="F618" s="78"/>
      <c r="G618" s="78"/>
      <c r="H618" s="78"/>
      <c r="I618" s="78"/>
      <c r="J618" s="78">
        <v>809</v>
      </c>
      <c r="K618" s="78"/>
      <c r="L618" s="78"/>
      <c r="M618" s="78"/>
      <c r="N618" s="77"/>
    </row>
    <row r="619" spans="1:14" s="73" customFormat="1" ht="12">
      <c r="A619" s="68">
        <v>70</v>
      </c>
      <c r="B619" s="68" t="s">
        <v>1301</v>
      </c>
      <c r="C619" s="68" t="s">
        <v>2085</v>
      </c>
      <c r="D619" s="88" t="s">
        <v>2712</v>
      </c>
      <c r="E619" s="63">
        <f>SUM(F619:J619)</f>
        <v>60</v>
      </c>
      <c r="F619" s="78">
        <v>60</v>
      </c>
      <c r="G619" s="78"/>
      <c r="H619" s="78"/>
      <c r="I619" s="78"/>
      <c r="J619" s="78"/>
      <c r="K619" s="78"/>
      <c r="L619" s="78"/>
      <c r="M619" s="78"/>
      <c r="N619" s="77"/>
    </row>
    <row r="620" spans="1:14" s="73" customFormat="1" ht="12">
      <c r="A620" s="68">
        <v>70</v>
      </c>
      <c r="B620" s="68" t="s">
        <v>1301</v>
      </c>
      <c r="C620" s="68"/>
      <c r="D620" s="88" t="s">
        <v>2508</v>
      </c>
      <c r="E620" s="63">
        <f>SUM(F620:J620)</f>
        <v>18649</v>
      </c>
      <c r="F620" s="78"/>
      <c r="G620" s="78"/>
      <c r="H620" s="78"/>
      <c r="I620" s="78"/>
      <c r="J620" s="78">
        <v>18649</v>
      </c>
      <c r="K620" s="78"/>
      <c r="L620" s="78"/>
      <c r="M620" s="78"/>
      <c r="N620" s="77"/>
    </row>
    <row r="621" spans="1:14" s="73" customFormat="1" ht="12">
      <c r="A621" s="68">
        <v>70</v>
      </c>
      <c r="B621" s="68" t="s">
        <v>1301</v>
      </c>
      <c r="C621" s="68"/>
      <c r="D621" s="88" t="s">
        <v>2509</v>
      </c>
      <c r="E621" s="63">
        <f>SUM(F621:J621)</f>
        <v>4020</v>
      </c>
      <c r="F621" s="78"/>
      <c r="G621" s="78"/>
      <c r="H621" s="78"/>
      <c r="I621" s="78"/>
      <c r="J621" s="78">
        <v>4020</v>
      </c>
      <c r="K621" s="78"/>
      <c r="L621" s="78"/>
      <c r="M621" s="78"/>
      <c r="N621" s="77"/>
    </row>
    <row r="622" spans="1:14" s="149" customFormat="1" ht="12">
      <c r="A622" s="136"/>
      <c r="B622" s="136" t="s">
        <v>2713</v>
      </c>
      <c r="C622" s="136"/>
      <c r="D622" s="167"/>
      <c r="E622" s="139">
        <f>SUM(E623)</f>
        <v>386</v>
      </c>
      <c r="F622" s="139">
        <f aca="true" t="shared" si="147" ref="F622:M622">SUM(F623)</f>
        <v>386</v>
      </c>
      <c r="G622" s="139">
        <f t="shared" si="147"/>
        <v>0</v>
      </c>
      <c r="H622" s="139">
        <f t="shared" si="147"/>
        <v>0</v>
      </c>
      <c r="I622" s="139">
        <f t="shared" si="147"/>
        <v>0</v>
      </c>
      <c r="J622" s="139">
        <f t="shared" si="147"/>
        <v>0</v>
      </c>
      <c r="K622" s="139">
        <f t="shared" si="147"/>
        <v>0</v>
      </c>
      <c r="L622" s="139">
        <f t="shared" si="147"/>
        <v>0</v>
      </c>
      <c r="M622" s="139">
        <f t="shared" si="147"/>
        <v>0</v>
      </c>
      <c r="N622" s="157"/>
    </row>
    <row r="623" spans="1:14" s="73" customFormat="1" ht="12">
      <c r="A623" s="68">
        <v>71</v>
      </c>
      <c r="B623" s="68" t="s">
        <v>1302</v>
      </c>
      <c r="C623" s="68" t="s">
        <v>2086</v>
      </c>
      <c r="D623" s="88" t="s">
        <v>2510</v>
      </c>
      <c r="E623" s="63">
        <f>SUM(F623:J623)</f>
        <v>386</v>
      </c>
      <c r="F623" s="78">
        <v>386</v>
      </c>
      <c r="G623" s="78">
        <v>0</v>
      </c>
      <c r="H623" s="78"/>
      <c r="I623" s="78"/>
      <c r="J623" s="78">
        <v>0</v>
      </c>
      <c r="K623" s="78">
        <v>0</v>
      </c>
      <c r="L623" s="78"/>
      <c r="M623" s="78"/>
      <c r="N623" s="77"/>
    </row>
    <row r="624" spans="1:14" s="149" customFormat="1" ht="12">
      <c r="A624" s="136"/>
      <c r="B624" s="136" t="s">
        <v>2714</v>
      </c>
      <c r="C624" s="136"/>
      <c r="D624" s="167"/>
      <c r="E624" s="139">
        <f>SUM(E625:E629)</f>
        <v>507</v>
      </c>
      <c r="F624" s="139">
        <f aca="true" t="shared" si="148" ref="F624:M624">SUM(F625:F629)</f>
        <v>507</v>
      </c>
      <c r="G624" s="139">
        <f t="shared" si="148"/>
        <v>0</v>
      </c>
      <c r="H624" s="139">
        <f t="shared" si="148"/>
        <v>0</v>
      </c>
      <c r="I624" s="139">
        <f>SUM(I625:I629)</f>
        <v>0</v>
      </c>
      <c r="J624" s="139">
        <f t="shared" si="148"/>
        <v>0</v>
      </c>
      <c r="K624" s="139">
        <f t="shared" si="148"/>
        <v>60</v>
      </c>
      <c r="L624" s="139">
        <f t="shared" si="148"/>
        <v>0</v>
      </c>
      <c r="M624" s="139">
        <f t="shared" si="148"/>
        <v>0</v>
      </c>
      <c r="N624" s="157"/>
    </row>
    <row r="625" spans="1:14" s="73" customFormat="1" ht="12">
      <c r="A625" s="68">
        <v>72</v>
      </c>
      <c r="B625" s="64" t="s">
        <v>1303</v>
      </c>
      <c r="C625" s="64" t="s">
        <v>2086</v>
      </c>
      <c r="D625" s="70" t="s">
        <v>2087</v>
      </c>
      <c r="E625" s="63">
        <f>SUM(F625:J625)</f>
        <v>221</v>
      </c>
      <c r="F625" s="63">
        <v>221</v>
      </c>
      <c r="G625" s="78"/>
      <c r="H625" s="78"/>
      <c r="I625" s="78"/>
      <c r="J625" s="78"/>
      <c r="K625" s="78"/>
      <c r="L625" s="78"/>
      <c r="M625" s="78"/>
      <c r="N625" s="77"/>
    </row>
    <row r="626" spans="1:14" s="73" customFormat="1" ht="12">
      <c r="A626" s="68">
        <v>72</v>
      </c>
      <c r="B626" s="64" t="s">
        <v>1303</v>
      </c>
      <c r="C626" s="64" t="s">
        <v>2715</v>
      </c>
      <c r="D626" s="70" t="s">
        <v>2716</v>
      </c>
      <c r="E626" s="63">
        <f>SUM(F626:J626)</f>
        <v>175</v>
      </c>
      <c r="F626" s="63">
        <v>175</v>
      </c>
      <c r="G626" s="78"/>
      <c r="H626" s="78"/>
      <c r="I626" s="78"/>
      <c r="J626" s="78"/>
      <c r="K626" s="78"/>
      <c r="L626" s="78"/>
      <c r="M626" s="78"/>
      <c r="N626" s="77"/>
    </row>
    <row r="627" spans="1:14" s="73" customFormat="1" ht="12">
      <c r="A627" s="68">
        <v>72</v>
      </c>
      <c r="B627" s="64" t="s">
        <v>1303</v>
      </c>
      <c r="C627" s="64" t="s">
        <v>2086</v>
      </c>
      <c r="D627" s="70" t="s">
        <v>2717</v>
      </c>
      <c r="E627" s="63">
        <f>SUM(F627:J627)</f>
        <v>10</v>
      </c>
      <c r="F627" s="63">
        <v>10</v>
      </c>
      <c r="G627" s="78"/>
      <c r="H627" s="78"/>
      <c r="I627" s="78"/>
      <c r="J627" s="78"/>
      <c r="K627" s="78"/>
      <c r="L627" s="78"/>
      <c r="M627" s="78"/>
      <c r="N627" s="77"/>
    </row>
    <row r="628" spans="1:14" s="73" customFormat="1" ht="12">
      <c r="A628" s="68">
        <v>72</v>
      </c>
      <c r="B628" s="64" t="s">
        <v>1303</v>
      </c>
      <c r="C628" s="64" t="s">
        <v>2084</v>
      </c>
      <c r="D628" s="70" t="s">
        <v>2155</v>
      </c>
      <c r="E628" s="63">
        <f>SUM(F628:J628)</f>
        <v>49</v>
      </c>
      <c r="F628" s="63">
        <v>49</v>
      </c>
      <c r="G628" s="78"/>
      <c r="H628" s="78"/>
      <c r="I628" s="78"/>
      <c r="J628" s="78"/>
      <c r="K628" s="78"/>
      <c r="L628" s="78"/>
      <c r="M628" s="78"/>
      <c r="N628" s="77"/>
    </row>
    <row r="629" spans="1:14" s="151" customFormat="1" ht="12">
      <c r="A629" s="142">
        <v>72</v>
      </c>
      <c r="B629" s="143" t="s">
        <v>1303</v>
      </c>
      <c r="C629" s="143" t="s">
        <v>2550</v>
      </c>
      <c r="D629" s="144"/>
      <c r="E629" s="145">
        <f>SUM(E630:E631)</f>
        <v>52</v>
      </c>
      <c r="F629" s="145">
        <f aca="true" t="shared" si="149" ref="F629:M629">SUM(F630:F631)</f>
        <v>52</v>
      </c>
      <c r="G629" s="145">
        <f t="shared" si="149"/>
        <v>0</v>
      </c>
      <c r="H629" s="145">
        <f t="shared" si="149"/>
        <v>0</v>
      </c>
      <c r="I629" s="145">
        <f>SUM(I630:I631)</f>
        <v>0</v>
      </c>
      <c r="J629" s="145">
        <f t="shared" si="149"/>
        <v>0</v>
      </c>
      <c r="K629" s="145">
        <f t="shared" si="149"/>
        <v>60</v>
      </c>
      <c r="L629" s="145">
        <f t="shared" si="149"/>
        <v>0</v>
      </c>
      <c r="M629" s="145">
        <f t="shared" si="149"/>
        <v>0</v>
      </c>
      <c r="N629" s="155"/>
    </row>
    <row r="630" spans="1:14" ht="12">
      <c r="A630" s="68">
        <v>72</v>
      </c>
      <c r="B630" s="64" t="s">
        <v>1303</v>
      </c>
      <c r="C630" s="64" t="s">
        <v>2085</v>
      </c>
      <c r="D630" s="70" t="s">
        <v>2718</v>
      </c>
      <c r="E630" s="63">
        <f>SUM(F630:J630)</f>
        <v>27</v>
      </c>
      <c r="F630" s="71">
        <v>27</v>
      </c>
      <c r="G630" s="71">
        <v>0</v>
      </c>
      <c r="H630" s="71"/>
      <c r="I630" s="71"/>
      <c r="J630" s="71">
        <v>0</v>
      </c>
      <c r="K630" s="71">
        <v>27</v>
      </c>
      <c r="L630" s="71"/>
      <c r="M630" s="71"/>
      <c r="N630" s="72"/>
    </row>
    <row r="631" spans="1:14" ht="12">
      <c r="A631" s="68">
        <v>72</v>
      </c>
      <c r="B631" s="64" t="s">
        <v>1303</v>
      </c>
      <c r="C631" s="64" t="s">
        <v>2085</v>
      </c>
      <c r="D631" s="70" t="s">
        <v>2719</v>
      </c>
      <c r="E631" s="63">
        <f>SUM(F631:J631)</f>
        <v>25</v>
      </c>
      <c r="F631" s="71">
        <v>25</v>
      </c>
      <c r="G631" s="71">
        <v>0</v>
      </c>
      <c r="H631" s="71"/>
      <c r="I631" s="71"/>
      <c r="J631" s="71">
        <v>0</v>
      </c>
      <c r="K631" s="71">
        <v>33</v>
      </c>
      <c r="L631" s="71"/>
      <c r="M631" s="71"/>
      <c r="N631" s="72"/>
    </row>
    <row r="632" spans="1:14" s="154" customFormat="1" ht="12">
      <c r="A632" s="136"/>
      <c r="B632" s="137" t="s">
        <v>2720</v>
      </c>
      <c r="C632" s="137"/>
      <c r="D632" s="138"/>
      <c r="E632" s="139">
        <f>SUM(E633:E635)</f>
        <v>12643</v>
      </c>
      <c r="F632" s="139">
        <f aca="true" t="shared" si="150" ref="F632:M632">SUM(F633:F635)</f>
        <v>12643</v>
      </c>
      <c r="G632" s="139">
        <f t="shared" si="150"/>
        <v>0</v>
      </c>
      <c r="H632" s="139">
        <f t="shared" si="150"/>
        <v>0</v>
      </c>
      <c r="I632" s="139">
        <f>SUM(I633:I635)</f>
        <v>0</v>
      </c>
      <c r="J632" s="139">
        <f t="shared" si="150"/>
        <v>0</v>
      </c>
      <c r="K632" s="139">
        <f t="shared" si="150"/>
        <v>0</v>
      </c>
      <c r="L632" s="139">
        <f t="shared" si="150"/>
        <v>0</v>
      </c>
      <c r="M632" s="139">
        <f t="shared" si="150"/>
        <v>0</v>
      </c>
      <c r="N632" s="148"/>
    </row>
    <row r="633" spans="1:14" s="73" customFormat="1" ht="12">
      <c r="A633" s="68">
        <v>73</v>
      </c>
      <c r="B633" s="68" t="s">
        <v>1304</v>
      </c>
      <c r="C633" s="68" t="s">
        <v>2086</v>
      </c>
      <c r="D633" s="70" t="s">
        <v>2087</v>
      </c>
      <c r="E633" s="63">
        <f>SUM(F633:J633)</f>
        <v>9949</v>
      </c>
      <c r="F633" s="63">
        <v>9949</v>
      </c>
      <c r="G633" s="78"/>
      <c r="H633" s="78"/>
      <c r="I633" s="78"/>
      <c r="J633" s="78"/>
      <c r="K633" s="78"/>
      <c r="L633" s="78"/>
      <c r="M633" s="78"/>
      <c r="N633" s="77"/>
    </row>
    <row r="634" spans="1:14" s="73" customFormat="1" ht="12">
      <c r="A634" s="68">
        <v>73</v>
      </c>
      <c r="B634" s="68" t="s">
        <v>1304</v>
      </c>
      <c r="C634" s="68" t="s">
        <v>2086</v>
      </c>
      <c r="D634" s="88" t="s">
        <v>2513</v>
      </c>
      <c r="E634" s="63">
        <f>SUM(F634:J634)</f>
        <v>556</v>
      </c>
      <c r="F634" s="78">
        <v>556</v>
      </c>
      <c r="G634" s="78">
        <v>0</v>
      </c>
      <c r="H634" s="78"/>
      <c r="I634" s="78"/>
      <c r="J634" s="78">
        <v>0</v>
      </c>
      <c r="K634" s="78">
        <v>0</v>
      </c>
      <c r="L634" s="78"/>
      <c r="M634" s="78"/>
      <c r="N634" s="77"/>
    </row>
    <row r="635" spans="1:14" s="151" customFormat="1" ht="12">
      <c r="A635" s="142">
        <v>73</v>
      </c>
      <c r="B635" s="142" t="s">
        <v>1304</v>
      </c>
      <c r="C635" s="142" t="s">
        <v>2550</v>
      </c>
      <c r="D635" s="177"/>
      <c r="E635" s="145">
        <f>SUM(E636:E639)</f>
        <v>2138</v>
      </c>
      <c r="F635" s="145">
        <f aca="true" t="shared" si="151" ref="F635:M635">SUM(F636:F639)</f>
        <v>2138</v>
      </c>
      <c r="G635" s="145">
        <f t="shared" si="151"/>
        <v>0</v>
      </c>
      <c r="H635" s="145">
        <f t="shared" si="151"/>
        <v>0</v>
      </c>
      <c r="I635" s="145">
        <f>SUM(I636:I639)</f>
        <v>0</v>
      </c>
      <c r="J635" s="145">
        <f t="shared" si="151"/>
        <v>0</v>
      </c>
      <c r="K635" s="145">
        <f t="shared" si="151"/>
        <v>0</v>
      </c>
      <c r="L635" s="145">
        <f t="shared" si="151"/>
        <v>0</v>
      </c>
      <c r="M635" s="145">
        <f t="shared" si="151"/>
        <v>0</v>
      </c>
      <c r="N635" s="155"/>
    </row>
    <row r="636" spans="1:14" s="73" customFormat="1" ht="12">
      <c r="A636" s="68">
        <v>73</v>
      </c>
      <c r="B636" s="68" t="s">
        <v>1304</v>
      </c>
      <c r="C636" s="68" t="s">
        <v>2085</v>
      </c>
      <c r="D636" s="88" t="s">
        <v>2514</v>
      </c>
      <c r="E636" s="63">
        <f>SUM(F636:J636)</f>
        <v>1411</v>
      </c>
      <c r="F636" s="78">
        <v>1411</v>
      </c>
      <c r="G636" s="78">
        <v>0</v>
      </c>
      <c r="H636" s="78"/>
      <c r="I636" s="78"/>
      <c r="J636" s="78">
        <v>0</v>
      </c>
      <c r="K636" s="78">
        <v>0</v>
      </c>
      <c r="L636" s="78"/>
      <c r="M636" s="78"/>
      <c r="N636" s="77"/>
    </row>
    <row r="637" spans="1:14" s="73" customFormat="1" ht="12">
      <c r="A637" s="68">
        <v>73</v>
      </c>
      <c r="B637" s="68" t="s">
        <v>1304</v>
      </c>
      <c r="C637" s="68" t="s">
        <v>2085</v>
      </c>
      <c r="D637" s="88" t="s">
        <v>2515</v>
      </c>
      <c r="E637" s="63">
        <f>SUM(F637:J637)</f>
        <v>400</v>
      </c>
      <c r="F637" s="78">
        <v>400</v>
      </c>
      <c r="G637" s="78">
        <v>0</v>
      </c>
      <c r="H637" s="78"/>
      <c r="I637" s="78"/>
      <c r="J637" s="78">
        <v>0</v>
      </c>
      <c r="K637" s="78">
        <v>0</v>
      </c>
      <c r="L637" s="78"/>
      <c r="M637" s="78"/>
      <c r="N637" s="77"/>
    </row>
    <row r="638" spans="1:14" s="73" customFormat="1" ht="12">
      <c r="A638" s="68">
        <v>73</v>
      </c>
      <c r="B638" s="68" t="s">
        <v>1304</v>
      </c>
      <c r="C638" s="68" t="s">
        <v>2085</v>
      </c>
      <c r="D638" s="88" t="s">
        <v>2516</v>
      </c>
      <c r="E638" s="63">
        <f>SUM(F638:J638)</f>
        <v>203</v>
      </c>
      <c r="F638" s="78">
        <v>203</v>
      </c>
      <c r="G638" s="78">
        <v>0</v>
      </c>
      <c r="H638" s="78"/>
      <c r="I638" s="78"/>
      <c r="J638" s="78">
        <v>0</v>
      </c>
      <c r="K638" s="78">
        <v>0</v>
      </c>
      <c r="L638" s="78"/>
      <c r="M638" s="78"/>
      <c r="N638" s="77"/>
    </row>
    <row r="639" spans="1:14" s="73" customFormat="1" ht="12">
      <c r="A639" s="68">
        <v>73</v>
      </c>
      <c r="B639" s="68" t="s">
        <v>1304</v>
      </c>
      <c r="C639" s="68" t="s">
        <v>2085</v>
      </c>
      <c r="D639" s="88" t="s">
        <v>2517</v>
      </c>
      <c r="E639" s="63">
        <f>SUM(F639:J639)</f>
        <v>124</v>
      </c>
      <c r="F639" s="78">
        <v>124</v>
      </c>
      <c r="G639" s="78">
        <v>0</v>
      </c>
      <c r="H639" s="78"/>
      <c r="I639" s="78"/>
      <c r="J639" s="78">
        <v>0</v>
      </c>
      <c r="K639" s="78">
        <v>0</v>
      </c>
      <c r="L639" s="78"/>
      <c r="M639" s="78"/>
      <c r="N639" s="77"/>
    </row>
    <row r="640" spans="1:14" s="149" customFormat="1" ht="12">
      <c r="A640" s="136"/>
      <c r="B640" s="136" t="s">
        <v>2721</v>
      </c>
      <c r="C640" s="136"/>
      <c r="D640" s="167"/>
      <c r="E640" s="139">
        <f>SUM(E641:E648)</f>
        <v>3697</v>
      </c>
      <c r="F640" s="139">
        <f aca="true" t="shared" si="152" ref="F640:M640">SUM(F641:F648)</f>
        <v>3697</v>
      </c>
      <c r="G640" s="139">
        <f t="shared" si="152"/>
        <v>0</v>
      </c>
      <c r="H640" s="139">
        <f t="shared" si="152"/>
        <v>0</v>
      </c>
      <c r="I640" s="139">
        <f>SUM(I641:I648)</f>
        <v>0</v>
      </c>
      <c r="J640" s="139">
        <f t="shared" si="152"/>
        <v>0</v>
      </c>
      <c r="K640" s="139">
        <f t="shared" si="152"/>
        <v>0</v>
      </c>
      <c r="L640" s="139">
        <f t="shared" si="152"/>
        <v>0</v>
      </c>
      <c r="M640" s="139">
        <f t="shared" si="152"/>
        <v>0</v>
      </c>
      <c r="N640" s="157"/>
    </row>
    <row r="641" spans="1:14" s="73" customFormat="1" ht="12">
      <c r="A641" s="68">
        <v>74</v>
      </c>
      <c r="B641" s="68" t="s">
        <v>1305</v>
      </c>
      <c r="C641" s="68" t="s">
        <v>2086</v>
      </c>
      <c r="D641" s="88" t="s">
        <v>2518</v>
      </c>
      <c r="E641" s="63">
        <f aca="true" t="shared" si="153" ref="E641:E647">SUM(F641:J641)</f>
        <v>851</v>
      </c>
      <c r="F641" s="78">
        <v>851</v>
      </c>
      <c r="G641" s="78">
        <v>0</v>
      </c>
      <c r="H641" s="78"/>
      <c r="I641" s="78"/>
      <c r="J641" s="78">
        <v>0</v>
      </c>
      <c r="K641" s="78">
        <v>0</v>
      </c>
      <c r="L641" s="78"/>
      <c r="M641" s="78"/>
      <c r="N641" s="77"/>
    </row>
    <row r="642" spans="1:14" s="73" customFormat="1" ht="12">
      <c r="A642" s="68">
        <v>74</v>
      </c>
      <c r="B642" s="68" t="s">
        <v>1305</v>
      </c>
      <c r="C642" s="68" t="s">
        <v>2086</v>
      </c>
      <c r="D642" s="88" t="s">
        <v>2519</v>
      </c>
      <c r="E642" s="63">
        <f t="shared" si="153"/>
        <v>124</v>
      </c>
      <c r="F642" s="78">
        <v>124</v>
      </c>
      <c r="G642" s="78">
        <v>0</v>
      </c>
      <c r="H642" s="78"/>
      <c r="I642" s="78"/>
      <c r="J642" s="78">
        <v>0</v>
      </c>
      <c r="K642" s="78">
        <v>0</v>
      </c>
      <c r="L642" s="78"/>
      <c r="M642" s="78"/>
      <c r="N642" s="77"/>
    </row>
    <row r="643" spans="1:14" s="73" customFormat="1" ht="12">
      <c r="A643" s="68">
        <v>74</v>
      </c>
      <c r="B643" s="68" t="s">
        <v>1305</v>
      </c>
      <c r="C643" s="68" t="s">
        <v>2086</v>
      </c>
      <c r="D643" s="88" t="s">
        <v>2520</v>
      </c>
      <c r="E643" s="63">
        <f t="shared" si="153"/>
        <v>40</v>
      </c>
      <c r="F643" s="78">
        <v>40</v>
      </c>
      <c r="G643" s="78">
        <v>0</v>
      </c>
      <c r="H643" s="78"/>
      <c r="I643" s="78"/>
      <c r="J643" s="78">
        <v>0</v>
      </c>
      <c r="K643" s="78">
        <v>0</v>
      </c>
      <c r="L643" s="78"/>
      <c r="M643" s="78"/>
      <c r="N643" s="77"/>
    </row>
    <row r="644" spans="1:14" s="73" customFormat="1" ht="12">
      <c r="A644" s="68">
        <v>74</v>
      </c>
      <c r="B644" s="68" t="s">
        <v>1305</v>
      </c>
      <c r="C644" s="68" t="s">
        <v>2086</v>
      </c>
      <c r="D644" s="88" t="s">
        <v>2722</v>
      </c>
      <c r="E644" s="63">
        <f t="shared" si="153"/>
        <v>35</v>
      </c>
      <c r="F644" s="78">
        <v>35</v>
      </c>
      <c r="G644" s="78">
        <v>0</v>
      </c>
      <c r="H644" s="78"/>
      <c r="I644" s="78"/>
      <c r="J644" s="78">
        <v>0</v>
      </c>
      <c r="K644" s="78">
        <v>0</v>
      </c>
      <c r="L644" s="78"/>
      <c r="M644" s="78"/>
      <c r="N644" s="77"/>
    </row>
    <row r="645" spans="1:14" s="73" customFormat="1" ht="12">
      <c r="A645" s="68">
        <v>74</v>
      </c>
      <c r="B645" s="68" t="s">
        <v>1305</v>
      </c>
      <c r="C645" s="68" t="s">
        <v>2086</v>
      </c>
      <c r="D645" s="88" t="s">
        <v>2723</v>
      </c>
      <c r="E645" s="63">
        <f t="shared" si="153"/>
        <v>25</v>
      </c>
      <c r="F645" s="78">
        <v>25</v>
      </c>
      <c r="G645" s="78"/>
      <c r="H645" s="78"/>
      <c r="I645" s="78"/>
      <c r="J645" s="78"/>
      <c r="K645" s="78"/>
      <c r="L645" s="78"/>
      <c r="M645" s="78"/>
      <c r="N645" s="77"/>
    </row>
    <row r="646" spans="1:14" s="73" customFormat="1" ht="12">
      <c r="A646" s="68">
        <v>74</v>
      </c>
      <c r="B646" s="68" t="s">
        <v>1305</v>
      </c>
      <c r="C646" s="68" t="s">
        <v>2084</v>
      </c>
      <c r="D646" s="88" t="s">
        <v>2724</v>
      </c>
      <c r="E646" s="63">
        <f t="shared" si="153"/>
        <v>126</v>
      </c>
      <c r="F646" s="78">
        <v>126</v>
      </c>
      <c r="G646" s="78">
        <v>0</v>
      </c>
      <c r="H646" s="78"/>
      <c r="I646" s="78"/>
      <c r="J646" s="78">
        <v>0</v>
      </c>
      <c r="K646" s="78">
        <v>0</v>
      </c>
      <c r="L646" s="78"/>
      <c r="M646" s="78"/>
      <c r="N646" s="77"/>
    </row>
    <row r="647" spans="1:14" s="73" customFormat="1" ht="12">
      <c r="A647" s="68">
        <v>74</v>
      </c>
      <c r="B647" s="68" t="s">
        <v>1305</v>
      </c>
      <c r="C647" s="68" t="s">
        <v>2086</v>
      </c>
      <c r="D647" s="88" t="s">
        <v>2725</v>
      </c>
      <c r="E647" s="63">
        <f t="shared" si="153"/>
        <v>2355</v>
      </c>
      <c r="F647" s="78">
        <v>2355</v>
      </c>
      <c r="G647" s="78"/>
      <c r="H647" s="78"/>
      <c r="I647" s="78"/>
      <c r="J647" s="78"/>
      <c r="K647" s="78"/>
      <c r="L647" s="78"/>
      <c r="M647" s="78"/>
      <c r="N647" s="77"/>
    </row>
    <row r="648" spans="1:14" s="151" customFormat="1" ht="12">
      <c r="A648" s="142"/>
      <c r="B648" s="142" t="s">
        <v>1305</v>
      </c>
      <c r="C648" s="142" t="s">
        <v>2550</v>
      </c>
      <c r="D648" s="177"/>
      <c r="E648" s="145">
        <f>SUM(E649:E650)</f>
        <v>141</v>
      </c>
      <c r="F648" s="145">
        <f aca="true" t="shared" si="154" ref="F648:M648">SUM(F649:F650)</f>
        <v>141</v>
      </c>
      <c r="G648" s="145">
        <f t="shared" si="154"/>
        <v>0</v>
      </c>
      <c r="H648" s="145">
        <f t="shared" si="154"/>
        <v>0</v>
      </c>
      <c r="I648" s="145">
        <f>SUM(I649:I650)</f>
        <v>0</v>
      </c>
      <c r="J648" s="145">
        <f t="shared" si="154"/>
        <v>0</v>
      </c>
      <c r="K648" s="145">
        <f t="shared" si="154"/>
        <v>0</v>
      </c>
      <c r="L648" s="145">
        <f t="shared" si="154"/>
        <v>0</v>
      </c>
      <c r="M648" s="145">
        <f t="shared" si="154"/>
        <v>0</v>
      </c>
      <c r="N648" s="155"/>
    </row>
    <row r="649" spans="1:14" s="73" customFormat="1" ht="12">
      <c r="A649" s="68">
        <v>74</v>
      </c>
      <c r="B649" s="68" t="s">
        <v>1305</v>
      </c>
      <c r="C649" s="68" t="s">
        <v>2085</v>
      </c>
      <c r="D649" s="88" t="s">
        <v>2726</v>
      </c>
      <c r="E649" s="63">
        <f>SUM(F649:J649)</f>
        <v>105</v>
      </c>
      <c r="F649" s="78">
        <v>105</v>
      </c>
      <c r="G649" s="78">
        <v>0</v>
      </c>
      <c r="H649" s="78"/>
      <c r="I649" s="78"/>
      <c r="J649" s="78">
        <v>0</v>
      </c>
      <c r="K649" s="78">
        <v>0</v>
      </c>
      <c r="L649" s="78"/>
      <c r="M649" s="78"/>
      <c r="N649" s="77"/>
    </row>
    <row r="650" spans="1:14" s="73" customFormat="1" ht="12">
      <c r="A650" s="68">
        <v>74</v>
      </c>
      <c r="B650" s="68" t="s">
        <v>1305</v>
      </c>
      <c r="C650" s="68" t="s">
        <v>2085</v>
      </c>
      <c r="D650" s="88" t="s">
        <v>2727</v>
      </c>
      <c r="E650" s="63">
        <f>SUM(F650:J650)</f>
        <v>36</v>
      </c>
      <c r="F650" s="78">
        <v>36</v>
      </c>
      <c r="G650" s="78">
        <v>0</v>
      </c>
      <c r="H650" s="78"/>
      <c r="I650" s="78"/>
      <c r="J650" s="78">
        <v>0</v>
      </c>
      <c r="K650" s="78">
        <v>0</v>
      </c>
      <c r="L650" s="78"/>
      <c r="M650" s="78"/>
      <c r="N650" s="77"/>
    </row>
    <row r="651" spans="1:14" s="149" customFormat="1" ht="12">
      <c r="A651" s="136"/>
      <c r="B651" s="136" t="s">
        <v>2728</v>
      </c>
      <c r="C651" s="136"/>
      <c r="D651" s="167"/>
      <c r="E651" s="139">
        <f>SUM(E652:E659)</f>
        <v>20117</v>
      </c>
      <c r="F651" s="139">
        <f aca="true" t="shared" si="155" ref="F651:M651">SUM(F652:F659)</f>
        <v>20117</v>
      </c>
      <c r="G651" s="139">
        <f t="shared" si="155"/>
        <v>0</v>
      </c>
      <c r="H651" s="139">
        <f t="shared" si="155"/>
        <v>0</v>
      </c>
      <c r="I651" s="139">
        <f>SUM(I652:I659)</f>
        <v>0</v>
      </c>
      <c r="J651" s="139">
        <f t="shared" si="155"/>
        <v>0</v>
      </c>
      <c r="K651" s="139">
        <f t="shared" si="155"/>
        <v>0</v>
      </c>
      <c r="L651" s="139">
        <f t="shared" si="155"/>
        <v>0</v>
      </c>
      <c r="M651" s="139">
        <f t="shared" si="155"/>
        <v>0</v>
      </c>
      <c r="N651" s="157"/>
    </row>
    <row r="652" spans="1:14" ht="12">
      <c r="A652" s="64">
        <v>75</v>
      </c>
      <c r="B652" s="64" t="s">
        <v>1306</v>
      </c>
      <c r="C652" s="64" t="s">
        <v>2086</v>
      </c>
      <c r="D652" s="96" t="s">
        <v>2527</v>
      </c>
      <c r="E652" s="63">
        <f aca="true" t="shared" si="156" ref="E652:E658">SUM(F652:J652)</f>
        <v>1550</v>
      </c>
      <c r="F652" s="71">
        <v>1550</v>
      </c>
      <c r="G652" s="71">
        <v>0</v>
      </c>
      <c r="H652" s="71"/>
      <c r="I652" s="71"/>
      <c r="J652" s="71">
        <v>0</v>
      </c>
      <c r="K652" s="71">
        <v>0</v>
      </c>
      <c r="L652" s="71"/>
      <c r="M652" s="71"/>
      <c r="N652" s="72"/>
    </row>
    <row r="653" spans="1:14" ht="12">
      <c r="A653" s="64">
        <v>75</v>
      </c>
      <c r="B653" s="64" t="s">
        <v>1306</v>
      </c>
      <c r="C653" s="64" t="s">
        <v>2086</v>
      </c>
      <c r="D653" s="96" t="s">
        <v>2729</v>
      </c>
      <c r="E653" s="63">
        <f t="shared" si="156"/>
        <v>4425</v>
      </c>
      <c r="F653" s="71">
        <v>4425</v>
      </c>
      <c r="G653" s="71">
        <v>0</v>
      </c>
      <c r="H653" s="71"/>
      <c r="I653" s="71"/>
      <c r="J653" s="71">
        <v>0</v>
      </c>
      <c r="K653" s="71">
        <v>0</v>
      </c>
      <c r="L653" s="71"/>
      <c r="M653" s="71"/>
      <c r="N653" s="72"/>
    </row>
    <row r="654" spans="1:14" ht="12">
      <c r="A654" s="64">
        <v>75</v>
      </c>
      <c r="B654" s="64" t="s">
        <v>1306</v>
      </c>
      <c r="C654" s="64" t="s">
        <v>2086</v>
      </c>
      <c r="D654" s="96" t="s">
        <v>2730</v>
      </c>
      <c r="E654" s="63">
        <f t="shared" si="156"/>
        <v>6000</v>
      </c>
      <c r="F654" s="71">
        <v>6000</v>
      </c>
      <c r="G654" s="71"/>
      <c r="H654" s="71"/>
      <c r="I654" s="71"/>
      <c r="J654" s="71"/>
      <c r="K654" s="71"/>
      <c r="L654" s="71"/>
      <c r="M654" s="71"/>
      <c r="N654" s="72"/>
    </row>
    <row r="655" spans="1:14" ht="12">
      <c r="A655" s="64">
        <v>75</v>
      </c>
      <c r="B655" s="64" t="s">
        <v>1306</v>
      </c>
      <c r="C655" s="64" t="s">
        <v>2086</v>
      </c>
      <c r="D655" s="96" t="s">
        <v>2530</v>
      </c>
      <c r="E655" s="63">
        <f t="shared" si="156"/>
        <v>150</v>
      </c>
      <c r="F655" s="71">
        <v>150</v>
      </c>
      <c r="G655" s="71">
        <v>0</v>
      </c>
      <c r="H655" s="71"/>
      <c r="I655" s="71"/>
      <c r="J655" s="71">
        <v>0</v>
      </c>
      <c r="K655" s="71">
        <v>0</v>
      </c>
      <c r="L655" s="71"/>
      <c r="M655" s="71"/>
      <c r="N655" s="72"/>
    </row>
    <row r="656" spans="1:14" ht="12">
      <c r="A656" s="64">
        <v>75</v>
      </c>
      <c r="B656" s="64" t="s">
        <v>1306</v>
      </c>
      <c r="C656" s="64" t="s">
        <v>2086</v>
      </c>
      <c r="D656" s="96" t="s">
        <v>2531</v>
      </c>
      <c r="E656" s="63">
        <f t="shared" si="156"/>
        <v>260</v>
      </c>
      <c r="F656" s="71">
        <v>260</v>
      </c>
      <c r="G656" s="71">
        <v>0</v>
      </c>
      <c r="H656" s="71"/>
      <c r="I656" s="71"/>
      <c r="J656" s="71">
        <v>0</v>
      </c>
      <c r="K656" s="71">
        <v>0</v>
      </c>
      <c r="L656" s="71"/>
      <c r="M656" s="71"/>
      <c r="N656" s="72"/>
    </row>
    <row r="657" spans="1:14" ht="12">
      <c r="A657" s="64">
        <v>75</v>
      </c>
      <c r="B657" s="64" t="s">
        <v>1306</v>
      </c>
      <c r="C657" s="64" t="s">
        <v>2086</v>
      </c>
      <c r="D657" s="96" t="s">
        <v>2731</v>
      </c>
      <c r="E657" s="63">
        <f t="shared" si="156"/>
        <v>300</v>
      </c>
      <c r="F657" s="71">
        <v>300</v>
      </c>
      <c r="G657" s="71"/>
      <c r="H657" s="71"/>
      <c r="I657" s="71"/>
      <c r="J657" s="71"/>
      <c r="K657" s="71"/>
      <c r="L657" s="71"/>
      <c r="M657" s="71"/>
      <c r="N657" s="72"/>
    </row>
    <row r="658" spans="1:14" ht="12">
      <c r="A658" s="64">
        <v>75</v>
      </c>
      <c r="B658" s="64" t="s">
        <v>1306</v>
      </c>
      <c r="C658" s="64" t="s">
        <v>2086</v>
      </c>
      <c r="D658" s="96" t="s">
        <v>2732</v>
      </c>
      <c r="E658" s="63">
        <f t="shared" si="156"/>
        <v>642</v>
      </c>
      <c r="F658" s="71">
        <v>642</v>
      </c>
      <c r="G658" s="71">
        <v>0</v>
      </c>
      <c r="H658" s="71"/>
      <c r="I658" s="71"/>
      <c r="J658" s="71">
        <v>0</v>
      </c>
      <c r="K658" s="71">
        <v>0</v>
      </c>
      <c r="L658" s="71"/>
      <c r="M658" s="71"/>
      <c r="N658" s="72"/>
    </row>
    <row r="659" spans="1:14" s="153" customFormat="1" ht="12">
      <c r="A659" s="143">
        <v>75</v>
      </c>
      <c r="B659" s="143" t="s">
        <v>1306</v>
      </c>
      <c r="C659" s="143" t="s">
        <v>2550</v>
      </c>
      <c r="D659" s="178"/>
      <c r="E659" s="145">
        <f>SUM(E660:E668)</f>
        <v>6790</v>
      </c>
      <c r="F659" s="145">
        <f aca="true" t="shared" si="157" ref="F659:M659">SUM(F660:F668)</f>
        <v>6790</v>
      </c>
      <c r="G659" s="145">
        <f t="shared" si="157"/>
        <v>0</v>
      </c>
      <c r="H659" s="145">
        <f t="shared" si="157"/>
        <v>0</v>
      </c>
      <c r="I659" s="145">
        <f>SUM(I660:I668)</f>
        <v>0</v>
      </c>
      <c r="J659" s="145">
        <f t="shared" si="157"/>
        <v>0</v>
      </c>
      <c r="K659" s="145">
        <f t="shared" si="157"/>
        <v>0</v>
      </c>
      <c r="L659" s="145">
        <f t="shared" si="157"/>
        <v>0</v>
      </c>
      <c r="M659" s="145">
        <f t="shared" si="157"/>
        <v>0</v>
      </c>
      <c r="N659" s="146"/>
    </row>
    <row r="660" spans="1:14" ht="12">
      <c r="A660" s="64">
        <v>75</v>
      </c>
      <c r="B660" s="64" t="s">
        <v>1306</v>
      </c>
      <c r="C660" s="64" t="s">
        <v>2085</v>
      </c>
      <c r="D660" s="96" t="s">
        <v>2733</v>
      </c>
      <c r="E660" s="63">
        <f aca="true" t="shared" si="158" ref="E660:E668">SUM(F660:J660)</f>
        <v>200</v>
      </c>
      <c r="F660" s="71">
        <v>200</v>
      </c>
      <c r="G660" s="71">
        <v>0</v>
      </c>
      <c r="H660" s="71"/>
      <c r="I660" s="71"/>
      <c r="J660" s="71">
        <v>0</v>
      </c>
      <c r="K660" s="71">
        <v>0</v>
      </c>
      <c r="L660" s="71"/>
      <c r="M660" s="71"/>
      <c r="N660" s="72"/>
    </row>
    <row r="661" spans="1:14" ht="12">
      <c r="A661" s="64">
        <v>75</v>
      </c>
      <c r="B661" s="64" t="s">
        <v>1306</v>
      </c>
      <c r="C661" s="64" t="s">
        <v>2085</v>
      </c>
      <c r="D661" s="96" t="s">
        <v>2734</v>
      </c>
      <c r="E661" s="63">
        <f t="shared" si="158"/>
        <v>65</v>
      </c>
      <c r="F661" s="71">
        <v>65</v>
      </c>
      <c r="G661" s="71">
        <v>0</v>
      </c>
      <c r="H661" s="71"/>
      <c r="I661" s="71"/>
      <c r="J661" s="71">
        <v>0</v>
      </c>
      <c r="K661" s="71">
        <v>0</v>
      </c>
      <c r="L661" s="71"/>
      <c r="M661" s="71"/>
      <c r="N661" s="72"/>
    </row>
    <row r="662" spans="1:14" ht="12">
      <c r="A662" s="64">
        <v>75</v>
      </c>
      <c r="B662" s="64" t="s">
        <v>1306</v>
      </c>
      <c r="C662" s="64" t="s">
        <v>2085</v>
      </c>
      <c r="D662" s="96" t="s">
        <v>2735</v>
      </c>
      <c r="E662" s="63">
        <f t="shared" si="158"/>
        <v>3000</v>
      </c>
      <c r="F662" s="71">
        <v>3000</v>
      </c>
      <c r="G662" s="71">
        <v>0</v>
      </c>
      <c r="H662" s="71"/>
      <c r="I662" s="71"/>
      <c r="J662" s="71">
        <v>0</v>
      </c>
      <c r="K662" s="71">
        <v>0</v>
      </c>
      <c r="L662" s="71"/>
      <c r="M662" s="71"/>
      <c r="N662" s="72"/>
    </row>
    <row r="663" spans="1:14" ht="12">
      <c r="A663" s="64">
        <v>75</v>
      </c>
      <c r="B663" s="64" t="s">
        <v>1306</v>
      </c>
      <c r="C663" s="64" t="s">
        <v>2085</v>
      </c>
      <c r="D663" s="74" t="s">
        <v>2537</v>
      </c>
      <c r="E663" s="63">
        <f t="shared" si="158"/>
        <v>815</v>
      </c>
      <c r="F663" s="71">
        <v>815</v>
      </c>
      <c r="G663" s="71"/>
      <c r="H663" s="71"/>
      <c r="I663" s="71"/>
      <c r="J663" s="71"/>
      <c r="K663" s="71"/>
      <c r="L663" s="71"/>
      <c r="M663" s="71"/>
      <c r="N663" s="72"/>
    </row>
    <row r="664" spans="1:14" ht="12">
      <c r="A664" s="64">
        <v>75</v>
      </c>
      <c r="B664" s="64" t="s">
        <v>1306</v>
      </c>
      <c r="C664" s="64" t="s">
        <v>2085</v>
      </c>
      <c r="D664" s="96" t="s">
        <v>2736</v>
      </c>
      <c r="E664" s="63">
        <f t="shared" si="158"/>
        <v>2000</v>
      </c>
      <c r="F664" s="71">
        <v>2000</v>
      </c>
      <c r="G664" s="71">
        <v>0</v>
      </c>
      <c r="H664" s="71"/>
      <c r="I664" s="71"/>
      <c r="J664" s="71">
        <v>0</v>
      </c>
      <c r="K664" s="71">
        <v>0</v>
      </c>
      <c r="L664" s="71"/>
      <c r="M664" s="71"/>
      <c r="N664" s="72"/>
    </row>
    <row r="665" spans="1:14" ht="12">
      <c r="A665" s="64">
        <v>75</v>
      </c>
      <c r="B665" s="64" t="s">
        <v>1306</v>
      </c>
      <c r="C665" s="64" t="s">
        <v>2085</v>
      </c>
      <c r="D665" s="96" t="s">
        <v>2737</v>
      </c>
      <c r="E665" s="63">
        <f t="shared" si="158"/>
        <v>350</v>
      </c>
      <c r="F665" s="71">
        <v>350</v>
      </c>
      <c r="G665" s="71">
        <v>0</v>
      </c>
      <c r="H665" s="71"/>
      <c r="I665" s="71"/>
      <c r="J665" s="71">
        <v>0</v>
      </c>
      <c r="K665" s="71">
        <v>0</v>
      </c>
      <c r="L665" s="71"/>
      <c r="M665" s="71"/>
      <c r="N665" s="72"/>
    </row>
    <row r="666" spans="1:14" ht="12">
      <c r="A666" s="64">
        <v>75</v>
      </c>
      <c r="B666" s="64" t="s">
        <v>1306</v>
      </c>
      <c r="C666" s="64" t="s">
        <v>2085</v>
      </c>
      <c r="D666" s="74" t="s">
        <v>2738</v>
      </c>
      <c r="E666" s="63">
        <f t="shared" si="158"/>
        <v>120</v>
      </c>
      <c r="F666" s="71">
        <v>120</v>
      </c>
      <c r="G666" s="71"/>
      <c r="H666" s="71"/>
      <c r="I666" s="71"/>
      <c r="J666" s="71"/>
      <c r="K666" s="71"/>
      <c r="L666" s="71"/>
      <c r="M666" s="71"/>
      <c r="N666" s="72"/>
    </row>
    <row r="667" spans="1:14" ht="12">
      <c r="A667" s="64">
        <v>75</v>
      </c>
      <c r="B667" s="64" t="s">
        <v>1306</v>
      </c>
      <c r="C667" s="64" t="s">
        <v>2085</v>
      </c>
      <c r="D667" s="74" t="s">
        <v>2739</v>
      </c>
      <c r="E667" s="63">
        <f t="shared" si="158"/>
        <v>40</v>
      </c>
      <c r="F667" s="71">
        <v>40</v>
      </c>
      <c r="G667" s="71"/>
      <c r="H667" s="71"/>
      <c r="I667" s="71"/>
      <c r="J667" s="71"/>
      <c r="K667" s="71"/>
      <c r="L667" s="71"/>
      <c r="M667" s="71"/>
      <c r="N667" s="72"/>
    </row>
    <row r="668" spans="1:14" ht="12">
      <c r="A668" s="64">
        <v>75</v>
      </c>
      <c r="B668" s="64" t="s">
        <v>1306</v>
      </c>
      <c r="C668" s="64" t="s">
        <v>2085</v>
      </c>
      <c r="D668" s="74" t="s">
        <v>2740</v>
      </c>
      <c r="E668" s="63">
        <f t="shared" si="158"/>
        <v>200</v>
      </c>
      <c r="F668" s="71">
        <v>200</v>
      </c>
      <c r="G668" s="71"/>
      <c r="H668" s="71"/>
      <c r="I668" s="71"/>
      <c r="J668" s="71"/>
      <c r="K668" s="71"/>
      <c r="L668" s="71"/>
      <c r="M668" s="71"/>
      <c r="N668" s="72"/>
    </row>
    <row r="669" spans="1:14" s="154" customFormat="1" ht="12">
      <c r="A669" s="137"/>
      <c r="B669" s="137" t="s">
        <v>2741</v>
      </c>
      <c r="C669" s="137"/>
      <c r="D669" s="152"/>
      <c r="E669" s="139">
        <f>SUM(E670)</f>
        <v>76080</v>
      </c>
      <c r="F669" s="139">
        <f aca="true" t="shared" si="159" ref="F669:M669">SUM(F670)</f>
        <v>0</v>
      </c>
      <c r="G669" s="139">
        <f t="shared" si="159"/>
        <v>0</v>
      </c>
      <c r="H669" s="139">
        <f t="shared" si="159"/>
        <v>0</v>
      </c>
      <c r="I669" s="139">
        <f t="shared" si="159"/>
        <v>76080</v>
      </c>
      <c r="J669" s="139">
        <f t="shared" si="159"/>
        <v>0</v>
      </c>
      <c r="K669" s="139">
        <f t="shared" si="159"/>
        <v>0</v>
      </c>
      <c r="L669" s="139">
        <f t="shared" si="159"/>
        <v>0</v>
      </c>
      <c r="M669" s="139">
        <f t="shared" si="159"/>
        <v>0</v>
      </c>
      <c r="N669" s="148"/>
    </row>
    <row r="670" spans="1:14" ht="12">
      <c r="A670" s="64">
        <v>76</v>
      </c>
      <c r="B670" s="64" t="s">
        <v>136</v>
      </c>
      <c r="C670" s="64"/>
      <c r="D670" s="74" t="s">
        <v>137</v>
      </c>
      <c r="E670" s="63">
        <f>SUM(F670:J670)</f>
        <v>76080</v>
      </c>
      <c r="F670" s="71"/>
      <c r="G670" s="71"/>
      <c r="H670" s="71"/>
      <c r="I670" s="71">
        <v>76080</v>
      </c>
      <c r="J670" s="71"/>
      <c r="K670" s="71"/>
      <c r="L670" s="71"/>
      <c r="M670" s="71"/>
      <c r="N670" s="72" t="s">
        <v>138</v>
      </c>
    </row>
  </sheetData>
  <sheetProtection/>
  <mergeCells count="2">
    <mergeCell ref="A1:B1"/>
    <mergeCell ref="A2:N2"/>
  </mergeCells>
  <printOptions horizontalCentered="1"/>
  <pageMargins left="0.5905511811023623" right="0.5905511811023623" top="0.7480314960629921" bottom="0.984251968503937" header="0.1968503937007874" footer="0.2755905511811024"/>
  <pageSetup fitToHeight="30" fitToWidth="1" horizontalDpi="600" verticalDpi="600" orientation="landscape" paperSize="9" scale="6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3"/>
  <sheetViews>
    <sheetView showZeros="0" zoomScalePageLayoutView="0" workbookViewId="0" topLeftCell="A53">
      <selection activeCell="A67" sqref="A67"/>
    </sheetView>
  </sheetViews>
  <sheetFormatPr defaultColWidth="9.140625" defaultRowHeight="12.75"/>
  <cols>
    <col min="1" max="1" width="39.421875" style="0" customWidth="1"/>
    <col min="2" max="8" width="10.00390625" style="0" customWidth="1"/>
  </cols>
  <sheetData>
    <row r="1" ht="18.75">
      <c r="A1" s="104" t="s">
        <v>2742</v>
      </c>
    </row>
    <row r="2" spans="1:8" ht="20.25">
      <c r="A2" s="351" t="s">
        <v>2743</v>
      </c>
      <c r="B2" s="351"/>
      <c r="C2" s="351"/>
      <c r="D2" s="351"/>
      <c r="E2" s="351"/>
      <c r="F2" s="351"/>
      <c r="G2" s="351"/>
      <c r="H2" s="351"/>
    </row>
    <row r="3" spans="1:8" ht="13.5">
      <c r="A3" s="238"/>
      <c r="B3" s="239"/>
      <c r="C3" s="239"/>
      <c r="D3" s="240"/>
      <c r="E3" s="239"/>
      <c r="F3" s="352" t="s">
        <v>1834</v>
      </c>
      <c r="G3" s="352"/>
      <c r="H3" s="352"/>
    </row>
    <row r="4" spans="1:8" ht="13.5">
      <c r="A4" s="353" t="s">
        <v>2744</v>
      </c>
      <c r="B4" s="354" t="s">
        <v>297</v>
      </c>
      <c r="C4" s="354" t="s">
        <v>298</v>
      </c>
      <c r="D4" s="354"/>
      <c r="E4" s="354"/>
      <c r="F4" s="354"/>
      <c r="G4" s="355" t="s">
        <v>2745</v>
      </c>
      <c r="H4" s="357" t="s">
        <v>299</v>
      </c>
    </row>
    <row r="5" spans="1:8" ht="43.5" customHeight="1">
      <c r="A5" s="353"/>
      <c r="B5" s="354"/>
      <c r="C5" s="241" t="s">
        <v>300</v>
      </c>
      <c r="D5" s="242" t="s">
        <v>301</v>
      </c>
      <c r="E5" s="243" t="s">
        <v>302</v>
      </c>
      <c r="F5" s="243" t="s">
        <v>303</v>
      </c>
      <c r="G5" s="356"/>
      <c r="H5" s="357"/>
    </row>
    <row r="6" spans="1:8" ht="20.25" customHeight="1">
      <c r="A6" s="244" t="s">
        <v>2746</v>
      </c>
      <c r="B6" s="245">
        <f>SUM(C6,H6)</f>
        <v>382.53</v>
      </c>
      <c r="C6" s="245">
        <f>SUM(D6:F6)</f>
        <v>382.53</v>
      </c>
      <c r="D6" s="245">
        <v>382.53</v>
      </c>
      <c r="E6" s="245">
        <v>0</v>
      </c>
      <c r="F6" s="245"/>
      <c r="G6" s="245"/>
      <c r="H6" s="245">
        <v>0</v>
      </c>
    </row>
    <row r="7" spans="1:8" ht="20.25" customHeight="1">
      <c r="A7" s="244" t="s">
        <v>2747</v>
      </c>
      <c r="B7" s="245">
        <f aca="true" t="shared" si="0" ref="B7:B71">SUM(C7,H7)</f>
        <v>350.99999999999994</v>
      </c>
      <c r="C7" s="245">
        <f aca="true" t="shared" si="1" ref="C7:C71">SUM(D7:F7)</f>
        <v>350.99999999999994</v>
      </c>
      <c r="D7" s="245">
        <v>350.99999999999994</v>
      </c>
      <c r="E7" s="245">
        <v>0</v>
      </c>
      <c r="F7" s="245"/>
      <c r="G7" s="245"/>
      <c r="H7" s="245">
        <v>0</v>
      </c>
    </row>
    <row r="8" spans="1:8" ht="20.25" customHeight="1">
      <c r="A8" s="244" t="s">
        <v>2748</v>
      </c>
      <c r="B8" s="245">
        <f t="shared" si="0"/>
        <v>437.76000000000005</v>
      </c>
      <c r="C8" s="245">
        <f t="shared" si="1"/>
        <v>437.76000000000005</v>
      </c>
      <c r="D8" s="245">
        <v>437.76000000000005</v>
      </c>
      <c r="E8" s="245">
        <v>0</v>
      </c>
      <c r="F8" s="245"/>
      <c r="G8" s="245"/>
      <c r="H8" s="245">
        <v>0</v>
      </c>
    </row>
    <row r="9" spans="1:8" ht="20.25" customHeight="1">
      <c r="A9" s="244" t="s">
        <v>2749</v>
      </c>
      <c r="B9" s="245">
        <f t="shared" si="0"/>
        <v>1393.3899999999996</v>
      </c>
      <c r="C9" s="245">
        <f t="shared" si="1"/>
        <v>1393.3899999999996</v>
      </c>
      <c r="D9" s="245">
        <v>1182.9199999999996</v>
      </c>
      <c r="E9" s="245">
        <v>10.469999999999999</v>
      </c>
      <c r="F9" s="245">
        <v>200</v>
      </c>
      <c r="G9" s="245"/>
      <c r="H9" s="245">
        <v>0</v>
      </c>
    </row>
    <row r="10" spans="1:8" ht="20.25" customHeight="1">
      <c r="A10" s="244" t="s">
        <v>2750</v>
      </c>
      <c r="B10" s="245">
        <f t="shared" si="0"/>
        <v>2389.25</v>
      </c>
      <c r="C10" s="245">
        <f t="shared" si="1"/>
        <v>2389.25</v>
      </c>
      <c r="D10" s="245">
        <v>1633.5300000000002</v>
      </c>
      <c r="E10" s="245">
        <v>322.72</v>
      </c>
      <c r="F10" s="245">
        <v>433</v>
      </c>
      <c r="G10" s="245"/>
      <c r="H10" s="245">
        <v>0</v>
      </c>
    </row>
    <row r="11" spans="1:8" ht="20.25" customHeight="1">
      <c r="A11" s="244" t="s">
        <v>309</v>
      </c>
      <c r="B11" s="245">
        <f t="shared" si="0"/>
        <v>522.7399999999999</v>
      </c>
      <c r="C11" s="245">
        <f t="shared" si="1"/>
        <v>522.7399999999999</v>
      </c>
      <c r="D11" s="245">
        <v>522.7399999999999</v>
      </c>
      <c r="E11" s="245">
        <v>0</v>
      </c>
      <c r="F11" s="245"/>
      <c r="G11" s="245"/>
      <c r="H11" s="245">
        <v>0</v>
      </c>
    </row>
    <row r="12" spans="1:8" ht="20.25" customHeight="1">
      <c r="A12" s="244" t="s">
        <v>310</v>
      </c>
      <c r="B12" s="245">
        <f t="shared" si="0"/>
        <v>443.11000000000007</v>
      </c>
      <c r="C12" s="245">
        <f t="shared" si="1"/>
        <v>443.11000000000007</v>
      </c>
      <c r="D12" s="245">
        <v>370.56000000000006</v>
      </c>
      <c r="E12" s="245">
        <v>0</v>
      </c>
      <c r="F12" s="245">
        <v>72.55</v>
      </c>
      <c r="G12" s="245"/>
      <c r="H12" s="245">
        <v>0</v>
      </c>
    </row>
    <row r="13" spans="1:8" ht="20.25" customHeight="1">
      <c r="A13" s="244" t="s">
        <v>311</v>
      </c>
      <c r="B13" s="245">
        <f t="shared" si="0"/>
        <v>193.71</v>
      </c>
      <c r="C13" s="245">
        <f t="shared" si="1"/>
        <v>193.71</v>
      </c>
      <c r="D13" s="245">
        <v>193.71</v>
      </c>
      <c r="E13" s="245">
        <v>0</v>
      </c>
      <c r="F13" s="245"/>
      <c r="G13" s="245"/>
      <c r="H13" s="245">
        <v>0</v>
      </c>
    </row>
    <row r="14" spans="1:8" ht="20.25" customHeight="1">
      <c r="A14" s="244" t="s">
        <v>2751</v>
      </c>
      <c r="B14" s="245">
        <f t="shared" si="0"/>
        <v>127.03000000000002</v>
      </c>
      <c r="C14" s="245">
        <f t="shared" si="1"/>
        <v>127.03000000000002</v>
      </c>
      <c r="D14" s="245">
        <v>127.03000000000002</v>
      </c>
      <c r="E14" s="245">
        <v>0</v>
      </c>
      <c r="F14" s="245"/>
      <c r="G14" s="245"/>
      <c r="H14" s="245">
        <v>0</v>
      </c>
    </row>
    <row r="15" spans="1:8" ht="20.25" customHeight="1">
      <c r="A15" s="244" t="s">
        <v>313</v>
      </c>
      <c r="B15" s="245">
        <f t="shared" si="0"/>
        <v>2505.34</v>
      </c>
      <c r="C15" s="245">
        <f t="shared" si="1"/>
        <v>2505.34</v>
      </c>
      <c r="D15" s="245">
        <v>193.34</v>
      </c>
      <c r="E15" s="245">
        <v>0</v>
      </c>
      <c r="F15" s="245">
        <v>2312</v>
      </c>
      <c r="G15" s="245"/>
      <c r="H15" s="245">
        <v>0</v>
      </c>
    </row>
    <row r="16" spans="1:8" ht="20.25" customHeight="1">
      <c r="A16" s="244" t="s">
        <v>314</v>
      </c>
      <c r="B16" s="245">
        <f t="shared" si="0"/>
        <v>169.64000000000001</v>
      </c>
      <c r="C16" s="245">
        <f t="shared" si="1"/>
        <v>169.64000000000001</v>
      </c>
      <c r="D16" s="245">
        <v>169.64000000000001</v>
      </c>
      <c r="E16" s="245">
        <v>0</v>
      </c>
      <c r="F16" s="245"/>
      <c r="G16" s="245"/>
      <c r="H16" s="245">
        <v>0</v>
      </c>
    </row>
    <row r="17" spans="1:8" ht="20.25" customHeight="1">
      <c r="A17" s="244" t="s">
        <v>315</v>
      </c>
      <c r="B17" s="245">
        <f t="shared" si="0"/>
        <v>842.3299999999999</v>
      </c>
      <c r="C17" s="245">
        <f t="shared" si="1"/>
        <v>842.3299999999999</v>
      </c>
      <c r="D17" s="245">
        <v>842.3299999999999</v>
      </c>
      <c r="E17" s="245">
        <v>0</v>
      </c>
      <c r="F17" s="245"/>
      <c r="G17" s="245"/>
      <c r="H17" s="245">
        <v>0</v>
      </c>
    </row>
    <row r="18" spans="1:8" ht="20.25" customHeight="1">
      <c r="A18" s="244" t="s">
        <v>316</v>
      </c>
      <c r="B18" s="245">
        <f t="shared" si="0"/>
        <v>104.92</v>
      </c>
      <c r="C18" s="245">
        <f t="shared" si="1"/>
        <v>104.92</v>
      </c>
      <c r="D18" s="245">
        <v>104.92</v>
      </c>
      <c r="E18" s="245">
        <v>0</v>
      </c>
      <c r="F18" s="245"/>
      <c r="G18" s="245"/>
      <c r="H18" s="245">
        <v>0</v>
      </c>
    </row>
    <row r="19" spans="1:8" ht="20.25" customHeight="1">
      <c r="A19" s="244" t="s">
        <v>317</v>
      </c>
      <c r="B19" s="245">
        <f t="shared" si="0"/>
        <v>191.98</v>
      </c>
      <c r="C19" s="245">
        <f t="shared" si="1"/>
        <v>191.98</v>
      </c>
      <c r="D19" s="245">
        <v>191.98</v>
      </c>
      <c r="E19" s="245">
        <v>0</v>
      </c>
      <c r="F19" s="245"/>
      <c r="G19" s="245"/>
      <c r="H19" s="245">
        <v>0</v>
      </c>
    </row>
    <row r="20" spans="1:8" ht="20.25" customHeight="1">
      <c r="A20" s="244" t="s">
        <v>318</v>
      </c>
      <c r="B20" s="245">
        <f t="shared" si="0"/>
        <v>196.60000000000002</v>
      </c>
      <c r="C20" s="245">
        <f t="shared" si="1"/>
        <v>196.60000000000002</v>
      </c>
      <c r="D20" s="245">
        <v>170.60000000000002</v>
      </c>
      <c r="E20" s="245">
        <v>0</v>
      </c>
      <c r="F20" s="245">
        <v>26</v>
      </c>
      <c r="G20" s="245"/>
      <c r="H20" s="245">
        <v>0</v>
      </c>
    </row>
    <row r="21" spans="1:8" ht="20.25" customHeight="1">
      <c r="A21" s="244" t="s">
        <v>2752</v>
      </c>
      <c r="B21" s="245">
        <f t="shared" si="0"/>
        <v>145.78</v>
      </c>
      <c r="C21" s="245">
        <f t="shared" si="1"/>
        <v>145.78</v>
      </c>
      <c r="D21" s="245">
        <v>145.78</v>
      </c>
      <c r="E21" s="245">
        <v>0</v>
      </c>
      <c r="F21" s="245"/>
      <c r="G21" s="245"/>
      <c r="H21" s="245">
        <v>0</v>
      </c>
    </row>
    <row r="22" spans="1:8" ht="20.25" customHeight="1">
      <c r="A22" s="244" t="s">
        <v>320</v>
      </c>
      <c r="B22" s="245">
        <f t="shared" si="0"/>
        <v>233.99999999999997</v>
      </c>
      <c r="C22" s="245">
        <f t="shared" si="1"/>
        <v>233.99999999999997</v>
      </c>
      <c r="D22" s="245">
        <v>233.99999999999997</v>
      </c>
      <c r="E22" s="245">
        <v>0</v>
      </c>
      <c r="F22" s="245"/>
      <c r="G22" s="245"/>
      <c r="H22" s="245">
        <v>0</v>
      </c>
    </row>
    <row r="23" spans="1:8" ht="20.25" customHeight="1">
      <c r="A23" s="244" t="s">
        <v>321</v>
      </c>
      <c r="B23" s="245">
        <f t="shared" si="0"/>
        <v>647.7700000000001</v>
      </c>
      <c r="C23" s="245">
        <f t="shared" si="1"/>
        <v>647.7700000000001</v>
      </c>
      <c r="D23" s="245">
        <v>647.7700000000001</v>
      </c>
      <c r="E23" s="245">
        <v>0</v>
      </c>
      <c r="F23" s="245"/>
      <c r="G23" s="245"/>
      <c r="H23" s="245">
        <v>0</v>
      </c>
    </row>
    <row r="24" spans="1:8" ht="20.25" customHeight="1">
      <c r="A24" s="244" t="s">
        <v>322</v>
      </c>
      <c r="B24" s="245">
        <f t="shared" si="0"/>
        <v>605.43</v>
      </c>
      <c r="C24" s="245">
        <f t="shared" si="1"/>
        <v>605.43</v>
      </c>
      <c r="D24" s="245">
        <v>605.43</v>
      </c>
      <c r="E24" s="245">
        <v>0</v>
      </c>
      <c r="F24" s="245"/>
      <c r="G24" s="245"/>
      <c r="H24" s="245">
        <v>0</v>
      </c>
    </row>
    <row r="25" spans="1:8" ht="20.25" customHeight="1">
      <c r="A25" s="244" t="s">
        <v>2753</v>
      </c>
      <c r="B25" s="245">
        <f t="shared" si="0"/>
        <v>336.52</v>
      </c>
      <c r="C25" s="245">
        <f t="shared" si="1"/>
        <v>336.52</v>
      </c>
      <c r="D25" s="245">
        <v>328.19</v>
      </c>
      <c r="E25" s="245">
        <v>8.33</v>
      </c>
      <c r="F25" s="245"/>
      <c r="G25" s="245"/>
      <c r="H25" s="245">
        <v>0</v>
      </c>
    </row>
    <row r="26" spans="1:8" ht="20.25" customHeight="1">
      <c r="A26" s="244" t="s">
        <v>324</v>
      </c>
      <c r="B26" s="245">
        <f t="shared" si="0"/>
        <v>195.40000000000003</v>
      </c>
      <c r="C26" s="245">
        <f t="shared" si="1"/>
        <v>195.40000000000003</v>
      </c>
      <c r="D26" s="245">
        <v>195.40000000000003</v>
      </c>
      <c r="E26" s="245">
        <v>0</v>
      </c>
      <c r="F26" s="245"/>
      <c r="G26" s="245"/>
      <c r="H26" s="245">
        <v>0</v>
      </c>
    </row>
    <row r="27" spans="1:8" ht="20.25" customHeight="1">
      <c r="A27" s="244" t="s">
        <v>325</v>
      </c>
      <c r="B27" s="245">
        <f t="shared" si="0"/>
        <v>121.28</v>
      </c>
      <c r="C27" s="245">
        <f t="shared" si="1"/>
        <v>121.28</v>
      </c>
      <c r="D27" s="245">
        <v>121.28</v>
      </c>
      <c r="E27" s="245">
        <v>0</v>
      </c>
      <c r="F27" s="245"/>
      <c r="G27" s="245"/>
      <c r="H27" s="245">
        <v>0</v>
      </c>
    </row>
    <row r="28" spans="1:8" ht="20.25" customHeight="1">
      <c r="A28" s="244" t="s">
        <v>326</v>
      </c>
      <c r="B28" s="245">
        <f t="shared" si="0"/>
        <v>908.98</v>
      </c>
      <c r="C28" s="245">
        <f t="shared" si="1"/>
        <v>908.98</v>
      </c>
      <c r="D28" s="245">
        <v>98.97999999999999</v>
      </c>
      <c r="E28" s="245">
        <v>0</v>
      </c>
      <c r="F28" s="245">
        <v>810</v>
      </c>
      <c r="G28" s="245"/>
      <c r="H28" s="245">
        <v>0</v>
      </c>
    </row>
    <row r="29" spans="1:8" ht="20.25" customHeight="1">
      <c r="A29" s="244" t="s">
        <v>2754</v>
      </c>
      <c r="B29" s="245">
        <f t="shared" si="0"/>
        <v>6166.349999999999</v>
      </c>
      <c r="C29" s="245">
        <f t="shared" si="1"/>
        <v>6166.349999999999</v>
      </c>
      <c r="D29" s="245">
        <v>4837.959999999999</v>
      </c>
      <c r="E29" s="245">
        <v>436.39000000000004</v>
      </c>
      <c r="F29" s="245">
        <v>892</v>
      </c>
      <c r="G29" s="245"/>
      <c r="H29" s="245">
        <v>0</v>
      </c>
    </row>
    <row r="30" spans="1:8" ht="20.25" customHeight="1">
      <c r="A30" s="244" t="s">
        <v>328</v>
      </c>
      <c r="B30" s="245">
        <f t="shared" si="0"/>
        <v>1376.06</v>
      </c>
      <c r="C30" s="245">
        <f t="shared" si="1"/>
        <v>1376.06</v>
      </c>
      <c r="D30" s="245">
        <v>772.06</v>
      </c>
      <c r="E30" s="245">
        <v>510</v>
      </c>
      <c r="F30" s="245">
        <v>94</v>
      </c>
      <c r="G30" s="245"/>
      <c r="H30" s="245">
        <v>0</v>
      </c>
    </row>
    <row r="31" spans="1:8" ht="20.25" customHeight="1">
      <c r="A31" s="244" t="s">
        <v>2755</v>
      </c>
      <c r="B31" s="245">
        <f t="shared" si="0"/>
        <v>16887.21</v>
      </c>
      <c r="C31" s="245">
        <f t="shared" si="1"/>
        <v>16736.21</v>
      </c>
      <c r="D31" s="245">
        <v>1044.38</v>
      </c>
      <c r="E31" s="245">
        <v>507.53999999999996</v>
      </c>
      <c r="F31" s="245">
        <v>15184.29</v>
      </c>
      <c r="G31" s="245">
        <v>472</v>
      </c>
      <c r="H31" s="245">
        <v>151</v>
      </c>
    </row>
    <row r="32" spans="1:8" ht="20.25" customHeight="1">
      <c r="A32" s="244" t="s">
        <v>2756</v>
      </c>
      <c r="B32" s="245">
        <f t="shared" si="0"/>
        <v>737.8</v>
      </c>
      <c r="C32" s="245">
        <f t="shared" si="1"/>
        <v>737.8</v>
      </c>
      <c r="D32" s="245">
        <v>657.15</v>
      </c>
      <c r="E32" s="245">
        <v>0</v>
      </c>
      <c r="F32" s="245">
        <v>80.65</v>
      </c>
      <c r="G32" s="245"/>
      <c r="H32" s="245">
        <v>0</v>
      </c>
    </row>
    <row r="33" spans="1:8" ht="20.25" customHeight="1">
      <c r="A33" s="244" t="s">
        <v>2757</v>
      </c>
      <c r="B33" s="245">
        <f t="shared" si="0"/>
        <v>14522.58</v>
      </c>
      <c r="C33" s="245">
        <f t="shared" si="1"/>
        <v>14522.58</v>
      </c>
      <c r="D33" s="245">
        <v>1223.58</v>
      </c>
      <c r="E33" s="245">
        <v>0</v>
      </c>
      <c r="F33" s="245">
        <v>13299</v>
      </c>
      <c r="G33" s="245">
        <v>127</v>
      </c>
      <c r="H33" s="245">
        <v>0</v>
      </c>
    </row>
    <row r="34" spans="1:8" ht="20.25" customHeight="1">
      <c r="A34" s="244" t="s">
        <v>2758</v>
      </c>
      <c r="B34" s="245">
        <f t="shared" si="0"/>
        <v>939.79</v>
      </c>
      <c r="C34" s="245">
        <f t="shared" si="1"/>
        <v>939.79</v>
      </c>
      <c r="D34" s="245">
        <v>939.79</v>
      </c>
      <c r="E34" s="245">
        <v>0</v>
      </c>
      <c r="F34" s="245"/>
      <c r="G34" s="245"/>
      <c r="H34" s="245">
        <v>0</v>
      </c>
    </row>
    <row r="35" spans="1:8" ht="20.25" customHeight="1">
      <c r="A35" s="244" t="s">
        <v>2759</v>
      </c>
      <c r="B35" s="245">
        <f t="shared" si="0"/>
        <v>282</v>
      </c>
      <c r="C35" s="245">
        <f t="shared" si="1"/>
        <v>282</v>
      </c>
      <c r="D35" s="245">
        <v>271</v>
      </c>
      <c r="E35" s="245">
        <v>0</v>
      </c>
      <c r="F35" s="245">
        <v>11</v>
      </c>
      <c r="G35" s="245"/>
      <c r="H35" s="245">
        <v>0</v>
      </c>
    </row>
    <row r="36" spans="1:8" ht="20.25" customHeight="1">
      <c r="A36" s="244" t="s">
        <v>2760</v>
      </c>
      <c r="B36" s="245">
        <f t="shared" si="0"/>
        <v>3754.29</v>
      </c>
      <c r="C36" s="245">
        <f t="shared" si="1"/>
        <v>3657.9</v>
      </c>
      <c r="D36" s="245">
        <v>850.92</v>
      </c>
      <c r="E36" s="245">
        <v>499.67999999999995</v>
      </c>
      <c r="F36" s="245">
        <v>2307.3</v>
      </c>
      <c r="G36" s="245">
        <v>56359</v>
      </c>
      <c r="H36" s="245">
        <v>96.39</v>
      </c>
    </row>
    <row r="37" spans="1:8" ht="20.25" customHeight="1">
      <c r="A37" s="244" t="s">
        <v>2761</v>
      </c>
      <c r="B37" s="245">
        <f t="shared" si="0"/>
        <v>510.22</v>
      </c>
      <c r="C37" s="245">
        <f t="shared" si="1"/>
        <v>510.22</v>
      </c>
      <c r="D37" s="245">
        <v>291.15000000000003</v>
      </c>
      <c r="E37" s="245">
        <v>4.07</v>
      </c>
      <c r="F37" s="245">
        <v>215</v>
      </c>
      <c r="G37" s="245"/>
      <c r="H37" s="245">
        <v>0</v>
      </c>
    </row>
    <row r="38" spans="1:8" ht="20.25" customHeight="1">
      <c r="A38" s="244" t="s">
        <v>2762</v>
      </c>
      <c r="B38" s="245">
        <f t="shared" si="0"/>
        <v>5554.939999999999</v>
      </c>
      <c r="C38" s="245">
        <f t="shared" si="1"/>
        <v>5554.939999999999</v>
      </c>
      <c r="D38" s="245">
        <v>3434.669999999999</v>
      </c>
      <c r="E38" s="245">
        <v>33.3</v>
      </c>
      <c r="F38" s="245">
        <v>2086.97</v>
      </c>
      <c r="G38" s="245"/>
      <c r="H38" s="245">
        <v>0</v>
      </c>
    </row>
    <row r="39" spans="1:8" ht="20.25" customHeight="1">
      <c r="A39" s="244" t="s">
        <v>2763</v>
      </c>
      <c r="B39" s="245">
        <f t="shared" si="0"/>
        <v>4610.389999999999</v>
      </c>
      <c r="C39" s="245">
        <f t="shared" si="1"/>
        <v>4610.389999999999</v>
      </c>
      <c r="D39" s="245">
        <v>1856.3</v>
      </c>
      <c r="E39" s="245">
        <v>262.3</v>
      </c>
      <c r="F39" s="245">
        <v>2491.79</v>
      </c>
      <c r="G39" s="245"/>
      <c r="H39" s="245">
        <v>0</v>
      </c>
    </row>
    <row r="40" spans="1:8" ht="20.25" customHeight="1">
      <c r="A40" s="244" t="s">
        <v>2764</v>
      </c>
      <c r="B40" s="245">
        <f t="shared" si="0"/>
        <v>7243.42</v>
      </c>
      <c r="C40" s="245">
        <f t="shared" si="1"/>
        <v>6599.82</v>
      </c>
      <c r="D40" s="245">
        <v>301.27</v>
      </c>
      <c r="E40" s="245">
        <v>1844.4899999999998</v>
      </c>
      <c r="F40" s="245">
        <v>4454.06</v>
      </c>
      <c r="G40" s="245"/>
      <c r="H40" s="245">
        <v>643.6</v>
      </c>
    </row>
    <row r="41" spans="1:8" ht="20.25" customHeight="1">
      <c r="A41" s="244" t="s">
        <v>2765</v>
      </c>
      <c r="B41" s="245">
        <f t="shared" si="0"/>
        <v>1283.6300000000003</v>
      </c>
      <c r="C41" s="245">
        <f t="shared" si="1"/>
        <v>1283.6300000000003</v>
      </c>
      <c r="D41" s="245">
        <v>1165.2300000000002</v>
      </c>
      <c r="E41" s="245">
        <v>118.4</v>
      </c>
      <c r="F41" s="245"/>
      <c r="G41" s="245"/>
      <c r="H41" s="245">
        <v>0</v>
      </c>
    </row>
    <row r="42" spans="1:8" ht="20.25" customHeight="1">
      <c r="A42" s="244" t="s">
        <v>2766</v>
      </c>
      <c r="B42" s="245">
        <f t="shared" si="0"/>
        <v>84.93</v>
      </c>
      <c r="C42" s="245">
        <f t="shared" si="1"/>
        <v>23.6</v>
      </c>
      <c r="D42" s="245">
        <v>23.6</v>
      </c>
      <c r="E42" s="245">
        <v>0</v>
      </c>
      <c r="F42" s="245"/>
      <c r="G42" s="245"/>
      <c r="H42" s="245">
        <v>61.330000000000005</v>
      </c>
    </row>
    <row r="43" spans="1:8" ht="20.25" customHeight="1">
      <c r="A43" s="244" t="s">
        <v>2767</v>
      </c>
      <c r="B43" s="245">
        <f t="shared" si="0"/>
        <v>6455.78</v>
      </c>
      <c r="C43" s="245">
        <f t="shared" si="1"/>
        <v>5788.78</v>
      </c>
      <c r="D43" s="245">
        <v>1501.28</v>
      </c>
      <c r="E43" s="245">
        <v>98.5</v>
      </c>
      <c r="F43" s="245">
        <v>4189</v>
      </c>
      <c r="G43" s="245"/>
      <c r="H43" s="245">
        <v>667</v>
      </c>
    </row>
    <row r="44" spans="1:8" ht="20.25" customHeight="1">
      <c r="A44" s="244" t="s">
        <v>2768</v>
      </c>
      <c r="B44" s="245">
        <f t="shared" si="0"/>
        <v>8471.66</v>
      </c>
      <c r="C44" s="245">
        <f t="shared" si="1"/>
        <v>8471.66</v>
      </c>
      <c r="D44" s="245">
        <v>323.69</v>
      </c>
      <c r="E44" s="245">
        <v>1106.97</v>
      </c>
      <c r="F44" s="245">
        <v>7041</v>
      </c>
      <c r="G44" s="245"/>
      <c r="H44" s="245">
        <v>0</v>
      </c>
    </row>
    <row r="45" spans="1:8" ht="20.25" customHeight="1">
      <c r="A45" s="244" t="s">
        <v>2769</v>
      </c>
      <c r="B45" s="245">
        <f t="shared" si="0"/>
        <v>1004.25</v>
      </c>
      <c r="C45" s="245">
        <f t="shared" si="1"/>
        <v>1004.25</v>
      </c>
      <c r="D45" s="245">
        <v>674.99</v>
      </c>
      <c r="E45" s="245">
        <v>329.26</v>
      </c>
      <c r="F45" s="245"/>
      <c r="G45" s="245"/>
      <c r="H45" s="245">
        <v>0</v>
      </c>
    </row>
    <row r="46" spans="1:8" ht="20.25" customHeight="1">
      <c r="A46" s="244" t="s">
        <v>2770</v>
      </c>
      <c r="B46" s="245">
        <f t="shared" si="0"/>
        <v>8</v>
      </c>
      <c r="C46" s="245">
        <f t="shared" si="1"/>
        <v>8</v>
      </c>
      <c r="D46" s="245">
        <v>8</v>
      </c>
      <c r="E46" s="245">
        <v>0</v>
      </c>
      <c r="F46" s="245"/>
      <c r="G46" s="245"/>
      <c r="H46" s="245">
        <v>0</v>
      </c>
    </row>
    <row r="47" spans="1:8" ht="20.25" customHeight="1">
      <c r="A47" s="244" t="s">
        <v>1295</v>
      </c>
      <c r="B47" s="245">
        <f t="shared" si="0"/>
        <v>33.54</v>
      </c>
      <c r="C47" s="245">
        <f t="shared" si="1"/>
        <v>33.54</v>
      </c>
      <c r="D47" s="245">
        <v>33.54</v>
      </c>
      <c r="E47" s="245">
        <v>0</v>
      </c>
      <c r="F47" s="245"/>
      <c r="G47" s="245"/>
      <c r="H47" s="245">
        <v>0</v>
      </c>
    </row>
    <row r="48" spans="1:8" ht="20.25" customHeight="1">
      <c r="A48" s="244" t="s">
        <v>2771</v>
      </c>
      <c r="B48" s="245">
        <f t="shared" si="0"/>
        <v>14148.71</v>
      </c>
      <c r="C48" s="245">
        <f t="shared" si="1"/>
        <v>14148.71</v>
      </c>
      <c r="D48" s="245">
        <v>3118</v>
      </c>
      <c r="E48" s="245">
        <v>200</v>
      </c>
      <c r="F48" s="245">
        <v>10830.71</v>
      </c>
      <c r="G48" s="245"/>
      <c r="H48" s="245">
        <v>0</v>
      </c>
    </row>
    <row r="49" spans="1:8" ht="20.25" customHeight="1">
      <c r="A49" s="244" t="s">
        <v>347</v>
      </c>
      <c r="B49" s="245">
        <f t="shared" si="0"/>
        <v>1511.55</v>
      </c>
      <c r="C49" s="245">
        <f t="shared" si="1"/>
        <v>1511.55</v>
      </c>
      <c r="D49" s="245">
        <v>878.9399999999999</v>
      </c>
      <c r="E49" s="245">
        <v>4.4</v>
      </c>
      <c r="F49" s="245">
        <v>628.21</v>
      </c>
      <c r="G49" s="245"/>
      <c r="H49" s="245">
        <v>0</v>
      </c>
    </row>
    <row r="50" spans="1:8" ht="20.25" customHeight="1">
      <c r="A50" s="244" t="s">
        <v>2772</v>
      </c>
      <c r="B50" s="245">
        <f t="shared" si="0"/>
        <v>489.11</v>
      </c>
      <c r="C50" s="245">
        <f t="shared" si="1"/>
        <v>489.11</v>
      </c>
      <c r="D50" s="245">
        <v>359.41</v>
      </c>
      <c r="E50" s="245">
        <v>129.7</v>
      </c>
      <c r="F50" s="245"/>
      <c r="G50" s="245"/>
      <c r="H50" s="245">
        <v>0</v>
      </c>
    </row>
    <row r="51" spans="1:8" ht="20.25" customHeight="1">
      <c r="A51" s="244" t="s">
        <v>2773</v>
      </c>
      <c r="B51" s="245">
        <f t="shared" si="0"/>
        <v>63663.81999999999</v>
      </c>
      <c r="C51" s="245">
        <f t="shared" si="1"/>
        <v>61763.81999999999</v>
      </c>
      <c r="D51" s="245">
        <v>49639.93</v>
      </c>
      <c r="E51" s="245">
        <v>727.09</v>
      </c>
      <c r="F51" s="245">
        <v>11396.8</v>
      </c>
      <c r="G51" s="245">
        <v>79</v>
      </c>
      <c r="H51" s="245">
        <v>1900</v>
      </c>
    </row>
    <row r="52" spans="1:8" ht="20.25" customHeight="1">
      <c r="A52" s="244" t="s">
        <v>2774</v>
      </c>
      <c r="B52" s="245">
        <f t="shared" si="0"/>
        <v>44209.01</v>
      </c>
      <c r="C52" s="245">
        <f t="shared" si="1"/>
        <v>7830.370000000001</v>
      </c>
      <c r="D52" s="245">
        <v>4796.6900000000005</v>
      </c>
      <c r="E52" s="245">
        <v>243.61</v>
      </c>
      <c r="F52" s="245">
        <v>2790.07</v>
      </c>
      <c r="G52" s="245"/>
      <c r="H52" s="245">
        <v>36378.64</v>
      </c>
    </row>
    <row r="53" spans="1:8" ht="20.25" customHeight="1">
      <c r="A53" s="244" t="s">
        <v>2775</v>
      </c>
      <c r="B53" s="245">
        <f t="shared" si="0"/>
        <v>91.45</v>
      </c>
      <c r="C53" s="245">
        <f t="shared" si="1"/>
        <v>91.45</v>
      </c>
      <c r="D53" s="245">
        <v>91.45</v>
      </c>
      <c r="E53" s="245">
        <v>0</v>
      </c>
      <c r="F53" s="245"/>
      <c r="G53" s="245"/>
      <c r="H53" s="245">
        <v>0</v>
      </c>
    </row>
    <row r="54" spans="1:8" ht="20.25" customHeight="1">
      <c r="A54" s="244" t="s">
        <v>2776</v>
      </c>
      <c r="B54" s="245">
        <f t="shared" si="0"/>
        <v>301.18</v>
      </c>
      <c r="C54" s="245">
        <f t="shared" si="1"/>
        <v>301.18</v>
      </c>
      <c r="D54" s="245">
        <v>301.18</v>
      </c>
      <c r="E54" s="245">
        <v>0</v>
      </c>
      <c r="F54" s="245"/>
      <c r="G54" s="245"/>
      <c r="H54" s="245">
        <v>0</v>
      </c>
    </row>
    <row r="55" spans="1:8" ht="20.25" customHeight="1">
      <c r="A55" s="244" t="s">
        <v>2777</v>
      </c>
      <c r="B55" s="245">
        <f t="shared" si="0"/>
        <v>229.69</v>
      </c>
      <c r="C55" s="245">
        <f t="shared" si="1"/>
        <v>229.69</v>
      </c>
      <c r="D55" s="245">
        <v>129.19</v>
      </c>
      <c r="E55" s="245">
        <v>100.50000000000001</v>
      </c>
      <c r="F55" s="245"/>
      <c r="G55" s="245"/>
      <c r="H55" s="245">
        <v>0</v>
      </c>
    </row>
    <row r="56" spans="1:8" ht="20.25" customHeight="1">
      <c r="A56" s="244" t="s">
        <v>2778</v>
      </c>
      <c r="B56" s="245">
        <f t="shared" si="0"/>
        <v>659.23</v>
      </c>
      <c r="C56" s="245">
        <f t="shared" si="1"/>
        <v>659.23</v>
      </c>
      <c r="D56" s="245">
        <v>659.23</v>
      </c>
      <c r="E56" s="245">
        <v>0</v>
      </c>
      <c r="F56" s="245"/>
      <c r="G56" s="245"/>
      <c r="H56" s="245">
        <v>0</v>
      </c>
    </row>
    <row r="57" spans="1:8" ht="20.25" customHeight="1">
      <c r="A57" s="244" t="s">
        <v>2779</v>
      </c>
      <c r="B57" s="245">
        <f t="shared" si="0"/>
        <v>3416.1</v>
      </c>
      <c r="C57" s="245">
        <f t="shared" si="1"/>
        <v>3416.1</v>
      </c>
      <c r="D57" s="245">
        <v>195.1</v>
      </c>
      <c r="E57" s="245">
        <v>0</v>
      </c>
      <c r="F57" s="245">
        <v>3221</v>
      </c>
      <c r="G57" s="245">
        <v>299</v>
      </c>
      <c r="H57" s="245">
        <v>0</v>
      </c>
    </row>
    <row r="58" spans="1:8" ht="20.25" customHeight="1">
      <c r="A58" s="244" t="s">
        <v>2780</v>
      </c>
      <c r="B58" s="245">
        <f t="shared" si="0"/>
        <v>2712.52</v>
      </c>
      <c r="C58" s="245">
        <f t="shared" si="1"/>
        <v>2712.52</v>
      </c>
      <c r="D58" s="245">
        <v>262.52</v>
      </c>
      <c r="E58" s="245">
        <v>0</v>
      </c>
      <c r="F58" s="245">
        <v>2450</v>
      </c>
      <c r="G58" s="245"/>
      <c r="H58" s="245">
        <v>0</v>
      </c>
    </row>
    <row r="59" spans="1:8" ht="20.25" customHeight="1">
      <c r="A59" s="244" t="s">
        <v>2781</v>
      </c>
      <c r="B59" s="245">
        <f t="shared" si="0"/>
        <v>1938.45</v>
      </c>
      <c r="C59" s="245">
        <f t="shared" si="1"/>
        <v>1938.45</v>
      </c>
      <c r="D59" s="245">
        <v>1836.05</v>
      </c>
      <c r="E59" s="245">
        <v>84.45</v>
      </c>
      <c r="F59" s="245">
        <v>17.95</v>
      </c>
      <c r="G59" s="245"/>
      <c r="H59" s="245">
        <v>0</v>
      </c>
    </row>
    <row r="60" spans="1:8" ht="20.25" customHeight="1">
      <c r="A60" s="244" t="s">
        <v>2782</v>
      </c>
      <c r="B60" s="245">
        <f t="shared" si="0"/>
        <v>251.74</v>
      </c>
      <c r="C60" s="245">
        <f t="shared" si="1"/>
        <v>251.74</v>
      </c>
      <c r="D60" s="245">
        <v>231.74</v>
      </c>
      <c r="E60" s="245">
        <v>20</v>
      </c>
      <c r="F60" s="245"/>
      <c r="G60" s="245"/>
      <c r="H60" s="245">
        <v>0</v>
      </c>
    </row>
    <row r="61" spans="1:8" ht="20.25" customHeight="1">
      <c r="A61" s="244" t="s">
        <v>2783</v>
      </c>
      <c r="B61" s="245">
        <f t="shared" si="0"/>
        <v>1273.8</v>
      </c>
      <c r="C61" s="245">
        <f t="shared" si="1"/>
        <v>1273.8</v>
      </c>
      <c r="D61" s="245">
        <v>279.7</v>
      </c>
      <c r="E61" s="245">
        <v>347.1</v>
      </c>
      <c r="F61" s="245">
        <v>647</v>
      </c>
      <c r="G61" s="245"/>
      <c r="H61" s="245">
        <v>0</v>
      </c>
    </row>
    <row r="62" spans="1:8" ht="20.25" customHeight="1">
      <c r="A62" s="244" t="s">
        <v>360</v>
      </c>
      <c r="B62" s="245">
        <f t="shared" si="0"/>
        <v>18632.83</v>
      </c>
      <c r="C62" s="245">
        <f t="shared" si="1"/>
        <v>18632.83</v>
      </c>
      <c r="D62" s="245">
        <v>195.82999999999998</v>
      </c>
      <c r="E62" s="245">
        <v>0</v>
      </c>
      <c r="F62" s="245">
        <v>18437</v>
      </c>
      <c r="G62" s="245"/>
      <c r="H62" s="245">
        <v>0</v>
      </c>
    </row>
    <row r="63" spans="1:8" ht="20.25" customHeight="1">
      <c r="A63" s="244" t="s">
        <v>2784</v>
      </c>
      <c r="B63" s="245">
        <f t="shared" si="0"/>
        <v>375.45</v>
      </c>
      <c r="C63" s="245">
        <f t="shared" si="1"/>
        <v>363.33</v>
      </c>
      <c r="D63" s="245">
        <v>250.32999999999998</v>
      </c>
      <c r="E63" s="245">
        <v>20</v>
      </c>
      <c r="F63" s="245">
        <v>93</v>
      </c>
      <c r="G63" s="245"/>
      <c r="H63" s="245">
        <v>12.12</v>
      </c>
    </row>
    <row r="64" spans="1:8" ht="20.25" customHeight="1">
      <c r="A64" s="244" t="s">
        <v>362</v>
      </c>
      <c r="B64" s="245">
        <f t="shared" si="0"/>
        <v>35.39</v>
      </c>
      <c r="C64" s="245">
        <f t="shared" si="1"/>
        <v>35.39</v>
      </c>
      <c r="D64" s="245">
        <v>35.39</v>
      </c>
      <c r="E64" s="245">
        <v>0</v>
      </c>
      <c r="F64" s="245"/>
      <c r="G64" s="245"/>
      <c r="H64" s="245">
        <v>0</v>
      </c>
    </row>
    <row r="65" spans="1:8" ht="20.25" customHeight="1">
      <c r="A65" s="244" t="s">
        <v>363</v>
      </c>
      <c r="B65" s="245">
        <f t="shared" si="0"/>
        <v>107.03</v>
      </c>
      <c r="C65" s="245">
        <f t="shared" si="1"/>
        <v>107.03</v>
      </c>
      <c r="D65" s="245">
        <v>77.03</v>
      </c>
      <c r="E65" s="245">
        <v>0</v>
      </c>
      <c r="F65" s="245">
        <v>30</v>
      </c>
      <c r="G65" s="245"/>
      <c r="H65" s="245">
        <v>0</v>
      </c>
    </row>
    <row r="66" spans="1:8" ht="20.25" customHeight="1">
      <c r="A66" s="244" t="s">
        <v>2785</v>
      </c>
      <c r="B66" s="245">
        <f t="shared" si="0"/>
        <v>558.83</v>
      </c>
      <c r="C66" s="245">
        <f t="shared" si="1"/>
        <v>308.5</v>
      </c>
      <c r="D66" s="245">
        <v>87.75</v>
      </c>
      <c r="E66" s="245">
        <v>58.129999999999995</v>
      </c>
      <c r="F66" s="245">
        <v>162.62</v>
      </c>
      <c r="G66" s="245">
        <v>6</v>
      </c>
      <c r="H66" s="245">
        <v>250.33</v>
      </c>
    </row>
    <row r="67" spans="1:8" ht="20.25" customHeight="1">
      <c r="A67" s="244" t="s">
        <v>2786</v>
      </c>
      <c r="B67" s="245">
        <f t="shared" si="0"/>
        <v>96.67</v>
      </c>
      <c r="C67" s="245">
        <f t="shared" si="1"/>
        <v>96.67</v>
      </c>
      <c r="D67" s="245">
        <v>96.67</v>
      </c>
      <c r="E67" s="245">
        <v>0</v>
      </c>
      <c r="F67" s="245"/>
      <c r="G67" s="245"/>
      <c r="H67" s="245">
        <v>0</v>
      </c>
    </row>
    <row r="68" spans="1:8" ht="20.25" customHeight="1">
      <c r="A68" s="244" t="s">
        <v>2787</v>
      </c>
      <c r="B68" s="245">
        <f t="shared" si="0"/>
        <v>482.9</v>
      </c>
      <c r="C68" s="245">
        <f t="shared" si="1"/>
        <v>482.9</v>
      </c>
      <c r="D68" s="245">
        <v>400</v>
      </c>
      <c r="E68" s="245">
        <v>82.9</v>
      </c>
      <c r="F68" s="245"/>
      <c r="G68" s="245"/>
      <c r="H68" s="245">
        <v>0</v>
      </c>
    </row>
    <row r="69" spans="1:8" ht="20.25" customHeight="1">
      <c r="A69" s="244" t="s">
        <v>2788</v>
      </c>
      <c r="B69" s="245">
        <f t="shared" si="0"/>
        <v>385.20000000000005</v>
      </c>
      <c r="C69" s="245">
        <f t="shared" si="1"/>
        <v>385.20000000000005</v>
      </c>
      <c r="D69" s="245">
        <v>385.20000000000005</v>
      </c>
      <c r="E69" s="245">
        <v>0</v>
      </c>
      <c r="F69" s="245"/>
      <c r="G69" s="245"/>
      <c r="H69" s="245">
        <v>0</v>
      </c>
    </row>
    <row r="70" spans="1:8" ht="20.25" customHeight="1">
      <c r="A70" s="244" t="s">
        <v>2789</v>
      </c>
      <c r="B70" s="245">
        <f t="shared" si="0"/>
        <v>579.45</v>
      </c>
      <c r="C70" s="245">
        <f t="shared" si="1"/>
        <v>579.45</v>
      </c>
      <c r="D70" s="245">
        <v>579.45</v>
      </c>
      <c r="E70" s="245">
        <v>0</v>
      </c>
      <c r="F70" s="245"/>
      <c r="G70" s="245"/>
      <c r="H70" s="245">
        <v>0</v>
      </c>
    </row>
    <row r="71" spans="1:8" ht="20.25" customHeight="1">
      <c r="A71" s="244" t="s">
        <v>2790</v>
      </c>
      <c r="B71" s="245">
        <f t="shared" si="0"/>
        <v>19571.66</v>
      </c>
      <c r="C71" s="245">
        <f t="shared" si="1"/>
        <v>19500</v>
      </c>
      <c r="D71" s="245">
        <v>19500</v>
      </c>
      <c r="E71" s="245">
        <v>0</v>
      </c>
      <c r="F71" s="245">
        <v>0</v>
      </c>
      <c r="G71" s="245"/>
      <c r="H71" s="245">
        <v>71.66</v>
      </c>
    </row>
    <row r="72" spans="1:8" ht="20.25" customHeight="1">
      <c r="A72" s="244" t="s">
        <v>2791</v>
      </c>
      <c r="B72" s="245">
        <f>SUM(C72,H72)</f>
        <v>21861.09</v>
      </c>
      <c r="C72" s="245">
        <f>SUM(D72:F72)</f>
        <v>21861.09</v>
      </c>
      <c r="D72" s="245">
        <f>15202+4844</f>
        <v>20046</v>
      </c>
      <c r="E72" s="245">
        <v>0</v>
      </c>
      <c r="F72" s="245">
        <v>1815.09</v>
      </c>
      <c r="G72" s="245">
        <v>2641</v>
      </c>
      <c r="H72" s="245"/>
    </row>
    <row r="73" spans="1:8" s="272" customFormat="1" ht="20.25" customHeight="1">
      <c r="A73" s="273" t="s">
        <v>376</v>
      </c>
      <c r="B73" s="245">
        <f aca="true" t="shared" si="2" ref="B73:H73">SUM(B6:B72)</f>
        <v>290956.19000000006</v>
      </c>
      <c r="C73" s="245">
        <f t="shared" si="2"/>
        <v>250724.12000000002</v>
      </c>
      <c r="D73" s="245">
        <f t="shared" si="2"/>
        <v>133894.76</v>
      </c>
      <c r="E73" s="245">
        <f t="shared" si="2"/>
        <v>8110.3</v>
      </c>
      <c r="F73" s="245">
        <f t="shared" si="2"/>
        <v>108719.06000000001</v>
      </c>
      <c r="G73" s="245">
        <f t="shared" si="2"/>
        <v>59983</v>
      </c>
      <c r="H73" s="245">
        <f t="shared" si="2"/>
        <v>40232.07000000001</v>
      </c>
    </row>
  </sheetData>
  <sheetProtection/>
  <mergeCells count="7">
    <mergeCell ref="A2:H2"/>
    <mergeCell ref="F3:H3"/>
    <mergeCell ref="A4:A5"/>
    <mergeCell ref="B4:B5"/>
    <mergeCell ref="C4:F4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00390625" style="0" customWidth="1"/>
    <col min="2" max="4" width="12.8515625" style="0" customWidth="1"/>
  </cols>
  <sheetData>
    <row r="1" ht="18.75">
      <c r="A1" s="104" t="s">
        <v>2792</v>
      </c>
    </row>
    <row r="2" spans="1:4" ht="20.25">
      <c r="A2" s="310" t="s">
        <v>2793</v>
      </c>
      <c r="B2" s="310"/>
      <c r="C2" s="310"/>
      <c r="D2" s="310"/>
    </row>
    <row r="3" spans="1:4" s="231" customFormat="1" ht="15">
      <c r="A3" s="230"/>
      <c r="B3" s="230"/>
      <c r="C3" s="358" t="s">
        <v>1834</v>
      </c>
      <c r="D3" s="358"/>
    </row>
    <row r="4" spans="1:4" s="231" customFormat="1" ht="28.5">
      <c r="A4" s="232" t="s">
        <v>2794</v>
      </c>
      <c r="B4" s="232" t="s">
        <v>2074</v>
      </c>
      <c r="C4" s="233" t="s">
        <v>2795</v>
      </c>
      <c r="D4" s="233" t="s">
        <v>302</v>
      </c>
    </row>
    <row r="5" spans="1:4" s="276" customFormat="1" ht="30" customHeight="1">
      <c r="A5" s="274" t="s">
        <v>2796</v>
      </c>
      <c r="B5" s="275">
        <f>C5+D5</f>
        <v>115162</v>
      </c>
      <c r="C5" s="275">
        <f>SUM(C6:C9)</f>
        <v>108501</v>
      </c>
      <c r="D5" s="275">
        <f>SUM(D6:D9)</f>
        <v>6661</v>
      </c>
    </row>
    <row r="6" spans="1:4" s="236" customFormat="1" ht="30" customHeight="1">
      <c r="A6" s="234" t="s">
        <v>2797</v>
      </c>
      <c r="B6" s="235">
        <f aca="true" t="shared" si="0" ref="B6:B21">C6+D6</f>
        <v>97224</v>
      </c>
      <c r="C6" s="235">
        <v>90563</v>
      </c>
      <c r="D6" s="235">
        <v>6661</v>
      </c>
    </row>
    <row r="7" spans="1:4" s="236" customFormat="1" ht="30" customHeight="1">
      <c r="A7" s="234" t="s">
        <v>2798</v>
      </c>
      <c r="B7" s="235">
        <f t="shared" si="0"/>
        <v>11932</v>
      </c>
      <c r="C7" s="235">
        <v>11932</v>
      </c>
      <c r="D7" s="235"/>
    </row>
    <row r="8" spans="1:4" s="236" customFormat="1" ht="30" customHeight="1">
      <c r="A8" s="234" t="s">
        <v>2799</v>
      </c>
      <c r="B8" s="277">
        <f t="shared" si="0"/>
        <v>1340</v>
      </c>
      <c r="C8" s="277">
        <v>1340</v>
      </c>
      <c r="D8" s="235"/>
    </row>
    <row r="9" spans="1:4" s="236" customFormat="1" ht="30" customHeight="1">
      <c r="A9" s="234" t="s">
        <v>2800</v>
      </c>
      <c r="B9" s="235">
        <f t="shared" si="0"/>
        <v>4666</v>
      </c>
      <c r="C9" s="235">
        <v>4666</v>
      </c>
      <c r="D9" s="235"/>
    </row>
    <row r="10" spans="1:4" s="276" customFormat="1" ht="30" customHeight="1">
      <c r="A10" s="274" t="s">
        <v>2801</v>
      </c>
      <c r="B10" s="275">
        <f t="shared" si="0"/>
        <v>11641</v>
      </c>
      <c r="C10" s="275">
        <f>SUM(C11:C13)</f>
        <v>10192</v>
      </c>
      <c r="D10" s="275">
        <f>SUM(D11:D13)</f>
        <v>1449</v>
      </c>
    </row>
    <row r="11" spans="1:4" s="236" customFormat="1" ht="30" customHeight="1">
      <c r="A11" s="234" t="s">
        <v>2797</v>
      </c>
      <c r="B11" s="235">
        <f t="shared" si="0"/>
        <v>5413</v>
      </c>
      <c r="C11" s="235">
        <v>3964</v>
      </c>
      <c r="D11" s="235">
        <v>1449</v>
      </c>
    </row>
    <row r="12" spans="1:4" s="236" customFormat="1" ht="30" customHeight="1">
      <c r="A12" s="234" t="s">
        <v>2798</v>
      </c>
      <c r="B12" s="235">
        <f t="shared" si="0"/>
        <v>4176</v>
      </c>
      <c r="C12" s="235">
        <v>4176</v>
      </c>
      <c r="D12" s="235"/>
    </row>
    <row r="13" spans="1:4" s="236" customFormat="1" ht="30" customHeight="1">
      <c r="A13" s="234" t="s">
        <v>2799</v>
      </c>
      <c r="B13" s="235">
        <f t="shared" si="0"/>
        <v>2052</v>
      </c>
      <c r="C13" s="235">
        <v>2052</v>
      </c>
      <c r="D13" s="235"/>
    </row>
    <row r="14" spans="1:4" s="276" customFormat="1" ht="30" customHeight="1">
      <c r="A14" s="274" t="s">
        <v>2802</v>
      </c>
      <c r="B14" s="275">
        <f t="shared" si="0"/>
        <v>10602</v>
      </c>
      <c r="C14" s="275">
        <f>SUM(C15:C20)</f>
        <v>10602</v>
      </c>
      <c r="D14" s="275"/>
    </row>
    <row r="15" spans="1:4" s="236" customFormat="1" ht="30" customHeight="1">
      <c r="A15" s="234" t="s">
        <v>2803</v>
      </c>
      <c r="B15" s="235">
        <f t="shared" si="0"/>
        <v>1500</v>
      </c>
      <c r="C15" s="235">
        <v>1500</v>
      </c>
      <c r="D15" s="235"/>
    </row>
    <row r="16" spans="1:4" s="236" customFormat="1" ht="30" customHeight="1">
      <c r="A16" s="234" t="s">
        <v>2804</v>
      </c>
      <c r="B16" s="235">
        <f t="shared" si="0"/>
        <v>2000</v>
      </c>
      <c r="C16" s="235">
        <v>2000</v>
      </c>
      <c r="D16" s="235"/>
    </row>
    <row r="17" spans="1:4" s="236" customFormat="1" ht="30" customHeight="1">
      <c r="A17" s="237" t="s">
        <v>2805</v>
      </c>
      <c r="B17" s="235">
        <f t="shared" si="0"/>
        <v>1500</v>
      </c>
      <c r="C17" s="235">
        <v>1500</v>
      </c>
      <c r="D17" s="235"/>
    </row>
    <row r="18" spans="1:4" s="236" customFormat="1" ht="30" customHeight="1">
      <c r="A18" s="234" t="s">
        <v>2806</v>
      </c>
      <c r="B18" s="235">
        <f>C18+D18</f>
        <v>2000</v>
      </c>
      <c r="C18" s="235">
        <v>2000</v>
      </c>
      <c r="D18" s="235"/>
    </row>
    <row r="19" spans="1:4" s="236" customFormat="1" ht="30" customHeight="1">
      <c r="A19" s="234" t="s">
        <v>2807</v>
      </c>
      <c r="B19" s="235">
        <f t="shared" si="0"/>
        <v>1000</v>
      </c>
      <c r="C19" s="235">
        <v>1000</v>
      </c>
      <c r="D19" s="235"/>
    </row>
    <row r="20" spans="1:4" s="236" customFormat="1" ht="51" customHeight="1">
      <c r="A20" s="237" t="s">
        <v>2808</v>
      </c>
      <c r="B20" s="235">
        <f t="shared" si="0"/>
        <v>2602</v>
      </c>
      <c r="C20" s="235">
        <v>2602</v>
      </c>
      <c r="D20" s="235"/>
    </row>
    <row r="21" spans="1:4" s="276" customFormat="1" ht="30" customHeight="1">
      <c r="A21" s="274" t="s">
        <v>2809</v>
      </c>
      <c r="B21" s="275">
        <f t="shared" si="0"/>
        <v>4600</v>
      </c>
      <c r="C21" s="275">
        <v>4600</v>
      </c>
      <c r="D21" s="275"/>
    </row>
    <row r="22" spans="1:4" s="276" customFormat="1" ht="30" customHeight="1">
      <c r="A22" s="275" t="s">
        <v>241</v>
      </c>
      <c r="B22" s="275">
        <f>B21+B14+B10+B5</f>
        <v>142005</v>
      </c>
      <c r="C22" s="275">
        <f>C21+C14+C10+C5</f>
        <v>133895</v>
      </c>
      <c r="D22" s="275">
        <f>D21+D14+D10+D5</f>
        <v>8110</v>
      </c>
    </row>
  </sheetData>
  <sheetProtection/>
  <mergeCells count="2">
    <mergeCell ref="A2:D2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6.7109375" style="115" customWidth="1"/>
    <col min="2" max="2" width="11.140625" style="115" customWidth="1"/>
    <col min="3" max="3" width="28.57421875" style="115" customWidth="1"/>
    <col min="4" max="4" width="11.140625" style="115" customWidth="1"/>
    <col min="5" max="16384" width="9.140625" style="103" customWidth="1"/>
  </cols>
  <sheetData>
    <row r="1" spans="1:4" ht="18.75">
      <c r="A1" s="112" t="s">
        <v>2810</v>
      </c>
      <c r="B1" s="113"/>
      <c r="C1" s="113"/>
      <c r="D1" s="113"/>
    </row>
    <row r="2" spans="1:4" ht="24" customHeight="1">
      <c r="A2" s="326" t="s">
        <v>2811</v>
      </c>
      <c r="B2" s="333"/>
      <c r="C2" s="333"/>
      <c r="D2" s="333"/>
    </row>
    <row r="3" spans="1:4" ht="36" customHeight="1">
      <c r="A3" s="114"/>
      <c r="B3" s="113"/>
      <c r="C3" s="329" t="s">
        <v>1834</v>
      </c>
      <c r="D3" s="329"/>
    </row>
    <row r="4" spans="1:4" ht="32.25" customHeight="1">
      <c r="A4" s="324" t="s">
        <v>1940</v>
      </c>
      <c r="B4" s="325"/>
      <c r="C4" s="328" t="s">
        <v>1941</v>
      </c>
      <c r="D4" s="328"/>
    </row>
    <row r="5" spans="1:4" ht="32.25" customHeight="1">
      <c r="A5" s="18" t="s">
        <v>1942</v>
      </c>
      <c r="B5" s="182" t="s">
        <v>2812</v>
      </c>
      <c r="C5" s="10" t="s">
        <v>1943</v>
      </c>
      <c r="D5" s="182" t="s">
        <v>2812</v>
      </c>
    </row>
    <row r="6" spans="1:4" s="127" customFormat="1" ht="31.5" customHeight="1">
      <c r="A6" s="253" t="s">
        <v>1944</v>
      </c>
      <c r="B6" s="262">
        <f>SUM(B8:B8,B10,B11)</f>
        <v>79933</v>
      </c>
      <c r="C6" s="255" t="s">
        <v>1945</v>
      </c>
      <c r="D6" s="262">
        <f>SUM(D7,D10,D11)</f>
        <v>79933</v>
      </c>
    </row>
    <row r="7" spans="1:4" ht="31.5" customHeight="1">
      <c r="A7" s="19" t="s">
        <v>1946</v>
      </c>
      <c r="B7" s="17">
        <f>SUM(B8:B8,B10,B11)</f>
        <v>79933</v>
      </c>
      <c r="C7" s="3" t="s">
        <v>1947</v>
      </c>
      <c r="D7" s="17">
        <f>SUM(D8:D9)</f>
        <v>59983</v>
      </c>
    </row>
    <row r="8" spans="1:4" ht="31.5" customHeight="1">
      <c r="A8" s="19" t="s">
        <v>2813</v>
      </c>
      <c r="B8" s="17">
        <v>78000</v>
      </c>
      <c r="C8" s="3" t="s">
        <v>2814</v>
      </c>
      <c r="D8" s="17">
        <v>59299</v>
      </c>
    </row>
    <row r="9" spans="1:4" ht="31.5" customHeight="1">
      <c r="A9" s="19" t="s">
        <v>2815</v>
      </c>
      <c r="B9" s="17"/>
      <c r="C9" s="3" t="s">
        <v>2816</v>
      </c>
      <c r="D9" s="17">
        <v>684</v>
      </c>
    </row>
    <row r="10" spans="1:4" ht="31.5" customHeight="1">
      <c r="A10" s="19" t="s">
        <v>2817</v>
      </c>
      <c r="B10" s="17">
        <v>983</v>
      </c>
      <c r="C10" s="3" t="s">
        <v>1959</v>
      </c>
      <c r="D10" s="17">
        <v>19950</v>
      </c>
    </row>
    <row r="11" spans="1:4" ht="31.5" customHeight="1">
      <c r="A11" s="19"/>
      <c r="B11" s="17">
        <v>950</v>
      </c>
      <c r="C11" s="3" t="s">
        <v>2818</v>
      </c>
      <c r="D11" s="1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2:D2"/>
    <mergeCell ref="A4:B4"/>
    <mergeCell ref="C4:D4"/>
    <mergeCell ref="C3:D3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zoomScale="106" zoomScaleNormal="106" zoomScalePageLayoutView="0" workbookViewId="0" topLeftCell="A1">
      <pane xSplit="1" ySplit="4" topLeftCell="B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G4" sqref="G4"/>
    </sheetView>
  </sheetViews>
  <sheetFormatPr defaultColWidth="9.140625" defaultRowHeight="12.75"/>
  <cols>
    <col min="1" max="1" width="32.140625" style="185" customWidth="1"/>
    <col min="2" max="8" width="8.57421875" style="184" customWidth="1"/>
    <col min="9" max="16384" width="9.140625" style="184" customWidth="1"/>
  </cols>
  <sheetData>
    <row r="1" ht="19.5" customHeight="1">
      <c r="A1" s="183" t="s">
        <v>2819</v>
      </c>
    </row>
    <row r="2" spans="1:8" ht="24.75" customHeight="1">
      <c r="A2" s="359" t="s">
        <v>2820</v>
      </c>
      <c r="B2" s="359"/>
      <c r="C2" s="359"/>
      <c r="D2" s="359"/>
      <c r="E2" s="359"/>
      <c r="F2" s="359"/>
      <c r="G2" s="359"/>
      <c r="H2" s="359"/>
    </row>
    <row r="3" spans="7:8" ht="23.25" customHeight="1">
      <c r="G3" s="360" t="s">
        <v>1834</v>
      </c>
      <c r="H3" s="361"/>
    </row>
    <row r="4" spans="1:10" ht="85.5" customHeight="1">
      <c r="A4" s="186" t="s">
        <v>2821</v>
      </c>
      <c r="B4" s="186" t="s">
        <v>506</v>
      </c>
      <c r="C4" s="187" t="s">
        <v>507</v>
      </c>
      <c r="D4" s="229" t="s">
        <v>2822</v>
      </c>
      <c r="E4" s="187" t="s">
        <v>510</v>
      </c>
      <c r="F4" s="187" t="s">
        <v>508</v>
      </c>
      <c r="G4" s="187" t="s">
        <v>2823</v>
      </c>
      <c r="H4" s="187" t="s">
        <v>509</v>
      </c>
      <c r="I4" s="188"/>
      <c r="J4" s="188"/>
    </row>
    <row r="5" spans="1:10" s="282" customFormat="1" ht="28.5" customHeight="1">
      <c r="A5" s="278" t="s">
        <v>1971</v>
      </c>
      <c r="B5" s="279">
        <f aca="true" t="shared" si="0" ref="B5:B19">SUM(C5:H5)</f>
        <v>34347</v>
      </c>
      <c r="C5" s="280">
        <v>22028</v>
      </c>
      <c r="D5" s="279">
        <v>934</v>
      </c>
      <c r="E5" s="280">
        <v>-2439</v>
      </c>
      <c r="F5" s="280">
        <v>3651</v>
      </c>
      <c r="G5" s="280">
        <v>9494</v>
      </c>
      <c r="H5" s="280">
        <v>679</v>
      </c>
      <c r="I5" s="281"/>
      <c r="J5" s="281"/>
    </row>
    <row r="6" spans="1:8" s="282" customFormat="1" ht="28.5" customHeight="1">
      <c r="A6" s="278" t="s">
        <v>511</v>
      </c>
      <c r="B6" s="279">
        <f t="shared" si="0"/>
        <v>82074</v>
      </c>
      <c r="C6" s="279">
        <f aca="true" t="shared" si="1" ref="C6:H6">SUM(C7,C8,C9,C11,C12)</f>
        <v>9804</v>
      </c>
      <c r="D6" s="279">
        <f t="shared" si="1"/>
        <v>20791</v>
      </c>
      <c r="E6" s="279">
        <f t="shared" si="1"/>
        <v>17525</v>
      </c>
      <c r="F6" s="279">
        <f t="shared" si="1"/>
        <v>8553</v>
      </c>
      <c r="G6" s="279">
        <f t="shared" si="1"/>
        <v>25067</v>
      </c>
      <c r="H6" s="279">
        <f t="shared" si="1"/>
        <v>334</v>
      </c>
    </row>
    <row r="7" spans="1:8" ht="28.5" customHeight="1">
      <c r="A7" s="189" t="s">
        <v>2824</v>
      </c>
      <c r="B7" s="190">
        <f t="shared" si="0"/>
        <v>41490</v>
      </c>
      <c r="C7" s="190">
        <v>1946</v>
      </c>
      <c r="D7" s="190">
        <v>8868</v>
      </c>
      <c r="E7" s="190">
        <v>14277</v>
      </c>
      <c r="F7" s="190">
        <v>8491</v>
      </c>
      <c r="G7" s="190">
        <v>7577</v>
      </c>
      <c r="H7" s="190">
        <v>331</v>
      </c>
    </row>
    <row r="8" spans="1:8" ht="28.5" customHeight="1">
      <c r="A8" s="189" t="s">
        <v>2825</v>
      </c>
      <c r="B8" s="190">
        <f t="shared" si="0"/>
        <v>374</v>
      </c>
      <c r="C8" s="190">
        <v>86</v>
      </c>
      <c r="D8" s="190">
        <v>2</v>
      </c>
      <c r="E8" s="190">
        <v>51</v>
      </c>
      <c r="F8" s="190">
        <v>62</v>
      </c>
      <c r="G8" s="190">
        <v>170</v>
      </c>
      <c r="H8" s="190">
        <v>3</v>
      </c>
    </row>
    <row r="9" spans="1:8" ht="28.5" customHeight="1">
      <c r="A9" s="189" t="s">
        <v>2826</v>
      </c>
      <c r="B9" s="190">
        <f t="shared" si="0"/>
        <v>29594</v>
      </c>
      <c r="C9" s="190">
        <v>7764</v>
      </c>
      <c r="D9" s="190">
        <v>1700</v>
      </c>
      <c r="E9" s="190">
        <v>2810</v>
      </c>
      <c r="F9" s="190"/>
      <c r="G9" s="190">
        <v>17320</v>
      </c>
      <c r="H9" s="190"/>
    </row>
    <row r="10" spans="1:8" ht="28.5" customHeight="1">
      <c r="A10" s="189" t="s">
        <v>2827</v>
      </c>
      <c r="B10" s="190">
        <f t="shared" si="0"/>
        <v>8774</v>
      </c>
      <c r="C10" s="190">
        <v>584</v>
      </c>
      <c r="D10" s="190">
        <v>1700</v>
      </c>
      <c r="E10" s="190">
        <v>2810</v>
      </c>
      <c r="F10" s="190"/>
      <c r="G10" s="190">
        <v>3680</v>
      </c>
      <c r="H10" s="190"/>
    </row>
    <row r="11" spans="1:8" ht="28.5" customHeight="1">
      <c r="A11" s="189" t="s">
        <v>2828</v>
      </c>
      <c r="B11" s="190">
        <f t="shared" si="0"/>
        <v>658</v>
      </c>
      <c r="C11" s="190">
        <v>8</v>
      </c>
      <c r="D11" s="190">
        <v>650</v>
      </c>
      <c r="E11" s="190"/>
      <c r="F11" s="190"/>
      <c r="G11" s="190"/>
      <c r="H11" s="190"/>
    </row>
    <row r="12" spans="1:8" ht="28.5" customHeight="1">
      <c r="A12" s="189" t="s">
        <v>2829</v>
      </c>
      <c r="B12" s="190">
        <f t="shared" si="0"/>
        <v>9958</v>
      </c>
      <c r="C12" s="190"/>
      <c r="D12" s="190">
        <v>9571</v>
      </c>
      <c r="E12" s="190">
        <v>387</v>
      </c>
      <c r="F12" s="190"/>
      <c r="G12" s="190"/>
      <c r="H12" s="190"/>
    </row>
    <row r="13" spans="1:8" s="282" customFormat="1" ht="28.5" customHeight="1">
      <c r="A13" s="278" t="s">
        <v>512</v>
      </c>
      <c r="B13" s="279">
        <f t="shared" si="0"/>
        <v>73229</v>
      </c>
      <c r="C13" s="279">
        <f aca="true" t="shared" si="2" ref="C13:H13">SUM(C14:C17)</f>
        <v>7648</v>
      </c>
      <c r="D13" s="279">
        <f t="shared" si="2"/>
        <v>20791</v>
      </c>
      <c r="E13" s="279">
        <f t="shared" si="2"/>
        <v>10162</v>
      </c>
      <c r="F13" s="279">
        <f t="shared" si="2"/>
        <v>8305</v>
      </c>
      <c r="G13" s="279">
        <f t="shared" si="2"/>
        <v>26116</v>
      </c>
      <c r="H13" s="279">
        <f t="shared" si="2"/>
        <v>207</v>
      </c>
    </row>
    <row r="14" spans="1:8" ht="28.5" customHeight="1">
      <c r="A14" s="191" t="s">
        <v>2830</v>
      </c>
      <c r="B14" s="190">
        <f t="shared" si="0"/>
        <v>70253</v>
      </c>
      <c r="C14" s="190">
        <v>7637</v>
      </c>
      <c r="D14" s="190">
        <v>20631</v>
      </c>
      <c r="E14" s="190">
        <v>10162</v>
      </c>
      <c r="F14" s="190">
        <v>8091</v>
      </c>
      <c r="G14" s="190">
        <v>23540</v>
      </c>
      <c r="H14" s="190">
        <v>192</v>
      </c>
    </row>
    <row r="15" spans="1:8" ht="28.5" customHeight="1">
      <c r="A15" s="189" t="s">
        <v>2831</v>
      </c>
      <c r="B15" s="190">
        <f t="shared" si="0"/>
        <v>171</v>
      </c>
      <c r="C15" s="190">
        <v>11</v>
      </c>
      <c r="D15" s="190">
        <v>160</v>
      </c>
      <c r="E15" s="190"/>
      <c r="F15" s="190"/>
      <c r="G15" s="190"/>
      <c r="H15" s="190"/>
    </row>
    <row r="16" spans="1:8" ht="28.5" customHeight="1">
      <c r="A16" s="189" t="s">
        <v>2832</v>
      </c>
      <c r="B16" s="190">
        <f t="shared" si="0"/>
        <v>1443</v>
      </c>
      <c r="C16" s="190"/>
      <c r="D16" s="190"/>
      <c r="E16" s="190"/>
      <c r="F16" s="190"/>
      <c r="G16" s="190">
        <v>1443</v>
      </c>
      <c r="H16" s="190"/>
    </row>
    <row r="17" spans="1:8" ht="28.5" customHeight="1">
      <c r="A17" s="189" t="s">
        <v>2833</v>
      </c>
      <c r="B17" s="190">
        <f t="shared" si="0"/>
        <v>1362</v>
      </c>
      <c r="C17" s="190"/>
      <c r="D17" s="190"/>
      <c r="E17" s="190"/>
      <c r="F17" s="190">
        <v>214</v>
      </c>
      <c r="G17" s="190">
        <v>1133</v>
      </c>
      <c r="H17" s="190">
        <v>15</v>
      </c>
    </row>
    <row r="18" spans="1:8" s="282" customFormat="1" ht="28.5" customHeight="1">
      <c r="A18" s="278" t="s">
        <v>513</v>
      </c>
      <c r="B18" s="279">
        <f t="shared" si="0"/>
        <v>8845</v>
      </c>
      <c r="C18" s="279">
        <f aca="true" t="shared" si="3" ref="C18:H18">C6-C13</f>
        <v>2156</v>
      </c>
      <c r="D18" s="279">
        <f>D6-D13</f>
        <v>0</v>
      </c>
      <c r="E18" s="279">
        <f>E6-E13</f>
        <v>7363</v>
      </c>
      <c r="F18" s="279">
        <f t="shared" si="3"/>
        <v>248</v>
      </c>
      <c r="G18" s="279">
        <f t="shared" si="3"/>
        <v>-1049</v>
      </c>
      <c r="H18" s="279">
        <f t="shared" si="3"/>
        <v>127</v>
      </c>
    </row>
    <row r="19" spans="1:8" s="282" customFormat="1" ht="27.75" customHeight="1">
      <c r="A19" s="278" t="s">
        <v>514</v>
      </c>
      <c r="B19" s="279">
        <f t="shared" si="0"/>
        <v>43192</v>
      </c>
      <c r="C19" s="279">
        <f aca="true" t="shared" si="4" ref="C19:H19">C5+C18</f>
        <v>24184</v>
      </c>
      <c r="D19" s="279">
        <f t="shared" si="4"/>
        <v>934</v>
      </c>
      <c r="E19" s="279">
        <f t="shared" si="4"/>
        <v>4924</v>
      </c>
      <c r="F19" s="279">
        <f t="shared" si="4"/>
        <v>3899</v>
      </c>
      <c r="G19" s="279">
        <f t="shared" si="4"/>
        <v>8445</v>
      </c>
      <c r="H19" s="279">
        <f t="shared" si="4"/>
        <v>806</v>
      </c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4" customHeight="1"/>
  </sheetData>
  <sheetProtection/>
  <mergeCells count="2">
    <mergeCell ref="A2:H2"/>
    <mergeCell ref="G3:H3"/>
  </mergeCells>
  <printOptions horizontalCentered="1"/>
  <pageMargins left="0.5905511811023623" right="0.5905511811023623" top="0.4330708661417323" bottom="0.4330708661417323" header="0.1968503937007874" footer="0.275590551181102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6.7109375" style="115" customWidth="1"/>
    <col min="2" max="2" width="11.140625" style="115" customWidth="1"/>
    <col min="3" max="3" width="33.57421875" style="115" customWidth="1"/>
    <col min="4" max="4" width="11.140625" style="115" customWidth="1"/>
    <col min="5" max="16384" width="9.140625" style="103" customWidth="1"/>
  </cols>
  <sheetData>
    <row r="1" spans="1:4" ht="18.75">
      <c r="A1" s="112" t="s">
        <v>2834</v>
      </c>
      <c r="B1" s="113"/>
      <c r="C1" s="113"/>
      <c r="D1" s="113"/>
    </row>
    <row r="2" spans="1:4" ht="24" customHeight="1">
      <c r="A2" s="326" t="s">
        <v>2835</v>
      </c>
      <c r="B2" s="333"/>
      <c r="C2" s="333"/>
      <c r="D2" s="333"/>
    </row>
    <row r="3" spans="1:4" ht="36" customHeight="1">
      <c r="A3" s="114"/>
      <c r="B3" s="113"/>
      <c r="C3" s="329" t="s">
        <v>1834</v>
      </c>
      <c r="D3" s="329"/>
    </row>
    <row r="4" spans="1:4" ht="32.25" customHeight="1">
      <c r="A4" s="324" t="s">
        <v>1940</v>
      </c>
      <c r="B4" s="325"/>
      <c r="C4" s="328" t="s">
        <v>1941</v>
      </c>
      <c r="D4" s="328"/>
    </row>
    <row r="5" spans="1:4" ht="32.25" customHeight="1">
      <c r="A5" s="18" t="s">
        <v>1942</v>
      </c>
      <c r="B5" s="182" t="s">
        <v>2812</v>
      </c>
      <c r="C5" s="10" t="s">
        <v>1943</v>
      </c>
      <c r="D5" s="182" t="s">
        <v>2812</v>
      </c>
    </row>
    <row r="6" spans="1:4" s="127" customFormat="1" ht="31.5" customHeight="1">
      <c r="A6" s="253" t="s">
        <v>1985</v>
      </c>
      <c r="B6" s="262">
        <f>SUM(B7:B16)</f>
        <v>50</v>
      </c>
      <c r="C6" s="255" t="s">
        <v>1986</v>
      </c>
      <c r="D6" s="262">
        <f>SUM(D7:D15)</f>
        <v>50</v>
      </c>
    </row>
    <row r="7" spans="1:4" ht="31.5" customHeight="1">
      <c r="A7" s="19" t="s">
        <v>1987</v>
      </c>
      <c r="B7" s="17">
        <v>50</v>
      </c>
      <c r="C7" s="3" t="s">
        <v>1988</v>
      </c>
      <c r="D7" s="17"/>
    </row>
    <row r="8" spans="1:4" ht="31.5" customHeight="1">
      <c r="A8" s="19" t="s">
        <v>1989</v>
      </c>
      <c r="B8" s="17"/>
      <c r="C8" s="3" t="s">
        <v>1990</v>
      </c>
      <c r="D8" s="17"/>
    </row>
    <row r="9" spans="1:4" ht="31.5" customHeight="1">
      <c r="A9" s="19" t="s">
        <v>1991</v>
      </c>
      <c r="B9" s="17"/>
      <c r="C9" s="3" t="s">
        <v>1992</v>
      </c>
      <c r="D9" s="17"/>
    </row>
    <row r="10" spans="1:4" ht="31.5" customHeight="1">
      <c r="A10" s="19" t="s">
        <v>1993</v>
      </c>
      <c r="B10" s="17"/>
      <c r="C10" s="3" t="s">
        <v>1994</v>
      </c>
      <c r="D10" s="17"/>
    </row>
    <row r="11" spans="1:4" ht="31.5" customHeight="1">
      <c r="A11" s="59" t="s">
        <v>1995</v>
      </c>
      <c r="B11" s="17"/>
      <c r="C11" s="3" t="s">
        <v>1996</v>
      </c>
      <c r="D11" s="17"/>
    </row>
    <row r="12" spans="1:4" ht="31.5" customHeight="1">
      <c r="A12" s="59" t="s">
        <v>1997</v>
      </c>
      <c r="B12" s="17"/>
      <c r="C12" s="3" t="s">
        <v>1998</v>
      </c>
      <c r="D12" s="17">
        <v>50</v>
      </c>
    </row>
    <row r="13" spans="1:4" ht="31.5" customHeight="1">
      <c r="A13" s="59" t="s">
        <v>1999</v>
      </c>
      <c r="B13" s="17"/>
      <c r="C13" s="3"/>
      <c r="D13" s="17"/>
    </row>
    <row r="14" spans="1:4" ht="31.5" customHeight="1">
      <c r="A14" s="59"/>
      <c r="B14" s="17"/>
      <c r="C14" s="3"/>
      <c r="D14" s="17"/>
    </row>
    <row r="15" spans="1:4" ht="31.5" customHeight="1">
      <c r="A15" s="19"/>
      <c r="B15" s="17"/>
      <c r="C15" s="3"/>
      <c r="D15" s="17"/>
    </row>
    <row r="16" spans="1:4" s="127" customFormat="1" ht="31.5" customHeight="1">
      <c r="A16" s="253"/>
      <c r="B16" s="262"/>
      <c r="C16" s="255" t="s">
        <v>2000</v>
      </c>
      <c r="D16" s="262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4">
    <mergeCell ref="A2:D2"/>
    <mergeCell ref="C3:D3"/>
    <mergeCell ref="A4:B4"/>
    <mergeCell ref="C4:D4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9"/>
  <sheetViews>
    <sheetView showZeros="0" workbookViewId="0" topLeftCell="B16">
      <selection activeCell="H15" sqref="H15"/>
    </sheetView>
  </sheetViews>
  <sheetFormatPr defaultColWidth="8.8515625" defaultRowHeight="12.75"/>
  <cols>
    <col min="1" max="1" width="27.8515625" style="193" customWidth="1"/>
    <col min="2" max="2" width="12.8515625" style="193" customWidth="1"/>
    <col min="3" max="3" width="12.00390625" style="193" customWidth="1"/>
    <col min="4" max="4" width="11.421875" style="193" customWidth="1"/>
    <col min="5" max="5" width="11.8515625" style="193" customWidth="1"/>
    <col min="6" max="6" width="12.421875" style="193" customWidth="1"/>
    <col min="7" max="16384" width="8.8515625" style="194" customWidth="1"/>
  </cols>
  <sheetData>
    <row r="1" ht="18.75">
      <c r="A1" s="192" t="s">
        <v>1832</v>
      </c>
    </row>
    <row r="2" spans="1:6" ht="20.25" customHeight="1">
      <c r="A2" s="283" t="s">
        <v>1833</v>
      </c>
      <c r="B2" s="284"/>
      <c r="C2" s="284"/>
      <c r="D2" s="284"/>
      <c r="E2" s="284"/>
      <c r="F2" s="284"/>
    </row>
    <row r="3" spans="1:6" ht="12.75">
      <c r="A3" s="195"/>
      <c r="B3" s="195"/>
      <c r="C3" s="195"/>
      <c r="D3" s="195"/>
      <c r="E3" s="195"/>
      <c r="F3" s="195"/>
    </row>
    <row r="4" spans="5:6" ht="15">
      <c r="E4" s="293" t="s">
        <v>1834</v>
      </c>
      <c r="F4" s="293"/>
    </row>
    <row r="5" spans="1:6" ht="19.5" customHeight="1">
      <c r="A5" s="285" t="s">
        <v>398</v>
      </c>
      <c r="B5" s="287" t="s">
        <v>1835</v>
      </c>
      <c r="C5" s="289" t="s">
        <v>1836</v>
      </c>
      <c r="D5" s="291" t="s">
        <v>1837</v>
      </c>
      <c r="E5" s="292" t="s">
        <v>1838</v>
      </c>
      <c r="F5" s="292" t="s">
        <v>1839</v>
      </c>
    </row>
    <row r="6" spans="1:6" ht="27.75" customHeight="1">
      <c r="A6" s="286"/>
      <c r="B6" s="288"/>
      <c r="C6" s="290"/>
      <c r="D6" s="290"/>
      <c r="E6" s="290"/>
      <c r="F6" s="290"/>
    </row>
    <row r="7" spans="1:6" s="248" customFormat="1" ht="27.75" customHeight="1">
      <c r="A7" s="198" t="s">
        <v>1840</v>
      </c>
      <c r="B7" s="246">
        <v>81000</v>
      </c>
      <c r="C7" s="246">
        <f>SUM(C8:C10)</f>
        <v>81896</v>
      </c>
      <c r="D7" s="247">
        <f aca="true" t="shared" si="0" ref="D7:D26">ROUND(C7/B7*100,1)</f>
        <v>101.1</v>
      </c>
      <c r="E7" s="246">
        <f>SUM(E8:E10)</f>
        <v>70080</v>
      </c>
      <c r="F7" s="247">
        <f aca="true" t="shared" si="1" ref="F7:F26">ROUND((C7-E7)/E7*100,1)</f>
        <v>16.9</v>
      </c>
    </row>
    <row r="8" spans="1:6" ht="27.75" customHeight="1">
      <c r="A8" s="197" t="s">
        <v>1841</v>
      </c>
      <c r="B8" s="33">
        <v>42000</v>
      </c>
      <c r="C8" s="33">
        <f>SUM(C12,C16,C20,C24)</f>
        <v>41998</v>
      </c>
      <c r="D8" s="196">
        <f t="shared" si="0"/>
        <v>100</v>
      </c>
      <c r="E8" s="33">
        <f>SUM(E12,E16,E20,E24)</f>
        <v>21986</v>
      </c>
      <c r="F8" s="196">
        <f t="shared" si="1"/>
        <v>91</v>
      </c>
    </row>
    <row r="9" spans="1:6" ht="27.75" customHeight="1">
      <c r="A9" s="197" t="s">
        <v>1842</v>
      </c>
      <c r="B9" s="33">
        <v>34422</v>
      </c>
      <c r="C9" s="33">
        <f>SUM(C13,C17,C21,C25)</f>
        <v>34172</v>
      </c>
      <c r="D9" s="196">
        <f t="shared" si="0"/>
        <v>99.3</v>
      </c>
      <c r="E9" s="33">
        <f>SUM(E13,E17,E21,E25)</f>
        <v>38373</v>
      </c>
      <c r="F9" s="196">
        <f t="shared" si="1"/>
        <v>-10.9</v>
      </c>
    </row>
    <row r="10" spans="1:6" ht="27.75" customHeight="1">
      <c r="A10" s="197" t="s">
        <v>1843</v>
      </c>
      <c r="B10" s="33">
        <v>4578</v>
      </c>
      <c r="C10" s="33">
        <f>SUM(C14,C18,C22,C26)</f>
        <v>5726</v>
      </c>
      <c r="D10" s="196">
        <f t="shared" si="0"/>
        <v>125.1</v>
      </c>
      <c r="E10" s="33">
        <f>SUM(E14,E18,E22,E26)</f>
        <v>9721</v>
      </c>
      <c r="F10" s="196">
        <f t="shared" si="1"/>
        <v>-41.1</v>
      </c>
    </row>
    <row r="11" spans="1:6" s="201" customFormat="1" ht="27.75" customHeight="1">
      <c r="A11" s="198" t="s">
        <v>1844</v>
      </c>
      <c r="B11" s="199">
        <f>SUM(B12:B14)</f>
        <v>33352</v>
      </c>
      <c r="C11" s="199">
        <f>SUM(C12:C14)</f>
        <v>33349</v>
      </c>
      <c r="D11" s="200">
        <f t="shared" si="0"/>
        <v>100</v>
      </c>
      <c r="E11" s="199">
        <f>SUM(E12:E14)</f>
        <v>19714</v>
      </c>
      <c r="F11" s="200">
        <f t="shared" si="1"/>
        <v>69.2</v>
      </c>
    </row>
    <row r="12" spans="1:6" ht="27.75" customHeight="1">
      <c r="A12" s="197" t="s">
        <v>1841</v>
      </c>
      <c r="B12" s="33">
        <v>21953</v>
      </c>
      <c r="C12" s="33">
        <v>21951</v>
      </c>
      <c r="D12" s="196">
        <f t="shared" si="0"/>
        <v>100</v>
      </c>
      <c r="E12" s="33">
        <v>11885</v>
      </c>
      <c r="F12" s="196">
        <f t="shared" si="1"/>
        <v>84.7</v>
      </c>
    </row>
    <row r="13" spans="1:6" ht="27.75" customHeight="1">
      <c r="A13" s="197" t="s">
        <v>1842</v>
      </c>
      <c r="B13" s="33">
        <v>11392</v>
      </c>
      <c r="C13" s="33">
        <v>11392</v>
      </c>
      <c r="D13" s="196">
        <f t="shared" si="0"/>
        <v>100</v>
      </c>
      <c r="E13" s="33">
        <v>7820</v>
      </c>
      <c r="F13" s="196">
        <f t="shared" si="1"/>
        <v>45.7</v>
      </c>
    </row>
    <row r="14" spans="1:6" ht="27.75" customHeight="1">
      <c r="A14" s="197" t="s">
        <v>1843</v>
      </c>
      <c r="B14" s="33">
        <f>'表二收入分级'!C27</f>
        <v>7</v>
      </c>
      <c r="C14" s="33">
        <v>6</v>
      </c>
      <c r="D14" s="196">
        <f t="shared" si="0"/>
        <v>85.7</v>
      </c>
      <c r="E14" s="33">
        <v>9</v>
      </c>
      <c r="F14" s="196">
        <f t="shared" si="1"/>
        <v>-33.3</v>
      </c>
    </row>
    <row r="15" spans="1:6" s="201" customFormat="1" ht="27.75" customHeight="1">
      <c r="A15" s="198" t="s">
        <v>1845</v>
      </c>
      <c r="B15" s="199">
        <f>SUM(B16:B18)</f>
        <v>11627</v>
      </c>
      <c r="C15" s="199">
        <f>SUM(C16:C18)</f>
        <v>11477</v>
      </c>
      <c r="D15" s="200">
        <f t="shared" si="0"/>
        <v>98.7</v>
      </c>
      <c r="E15" s="199">
        <f>SUM(E16:E18)</f>
        <v>7063</v>
      </c>
      <c r="F15" s="200">
        <f t="shared" si="1"/>
        <v>62.5</v>
      </c>
    </row>
    <row r="16" spans="1:6" ht="27.75" customHeight="1">
      <c r="A16" s="197" t="s">
        <v>1841</v>
      </c>
      <c r="B16" s="33">
        <v>6769</v>
      </c>
      <c r="C16" s="33">
        <v>6769</v>
      </c>
      <c r="D16" s="196">
        <f t="shared" si="0"/>
        <v>100</v>
      </c>
      <c r="E16" s="33">
        <v>3320</v>
      </c>
      <c r="F16" s="196">
        <f t="shared" si="1"/>
        <v>103.9</v>
      </c>
    </row>
    <row r="17" spans="1:6" ht="27.75" customHeight="1">
      <c r="A17" s="197" t="s">
        <v>1842</v>
      </c>
      <c r="B17" s="33">
        <v>4754</v>
      </c>
      <c r="C17" s="33">
        <v>4604</v>
      </c>
      <c r="D17" s="196">
        <f t="shared" si="0"/>
        <v>96.8</v>
      </c>
      <c r="E17" s="33">
        <v>3655</v>
      </c>
      <c r="F17" s="196">
        <f t="shared" si="1"/>
        <v>26</v>
      </c>
    </row>
    <row r="18" spans="1:6" ht="27.75" customHeight="1">
      <c r="A18" s="197" t="s">
        <v>1843</v>
      </c>
      <c r="B18" s="33">
        <v>104</v>
      </c>
      <c r="C18" s="33">
        <v>104</v>
      </c>
      <c r="D18" s="196">
        <f t="shared" si="0"/>
        <v>100</v>
      </c>
      <c r="E18" s="33">
        <v>88</v>
      </c>
      <c r="F18" s="196">
        <f t="shared" si="1"/>
        <v>18.2</v>
      </c>
    </row>
    <row r="19" spans="1:6" s="201" customFormat="1" ht="27.75" customHeight="1">
      <c r="A19" s="198" t="s">
        <v>1846</v>
      </c>
      <c r="B19" s="199">
        <f>SUM(B20:B22)</f>
        <v>21</v>
      </c>
      <c r="C19" s="199">
        <f>SUM(C20:C22)</f>
        <v>21</v>
      </c>
      <c r="D19" s="200">
        <f t="shared" si="0"/>
        <v>100</v>
      </c>
      <c r="E19" s="199">
        <f>SUM(E20:E22)</f>
        <v>5518</v>
      </c>
      <c r="F19" s="200">
        <f t="shared" si="1"/>
        <v>-99.6</v>
      </c>
    </row>
    <row r="20" spans="1:6" ht="27.75" customHeight="1">
      <c r="A20" s="197" t="s">
        <v>1841</v>
      </c>
      <c r="B20" s="33"/>
      <c r="C20" s="33"/>
      <c r="D20" s="196"/>
      <c r="E20" s="33">
        <v>680</v>
      </c>
      <c r="F20" s="196">
        <f t="shared" si="1"/>
        <v>-100</v>
      </c>
    </row>
    <row r="21" spans="1:6" ht="27.75" customHeight="1">
      <c r="A21" s="197" t="s">
        <v>1842</v>
      </c>
      <c r="B21" s="33"/>
      <c r="C21" s="33"/>
      <c r="D21" s="196"/>
      <c r="E21" s="33">
        <v>4774</v>
      </c>
      <c r="F21" s="196">
        <f t="shared" si="1"/>
        <v>-100</v>
      </c>
    </row>
    <row r="22" spans="1:6" ht="27.75" customHeight="1">
      <c r="A22" s="197" t="s">
        <v>1843</v>
      </c>
      <c r="B22" s="33">
        <v>21</v>
      </c>
      <c r="C22" s="33">
        <v>21</v>
      </c>
      <c r="D22" s="196">
        <f t="shared" si="0"/>
        <v>100</v>
      </c>
      <c r="E22" s="33">
        <v>64</v>
      </c>
      <c r="F22" s="196">
        <f t="shared" si="1"/>
        <v>-67.2</v>
      </c>
    </row>
    <row r="23" spans="1:6" s="201" customFormat="1" ht="27.75" customHeight="1">
      <c r="A23" s="202" t="s">
        <v>1847</v>
      </c>
      <c r="B23" s="199">
        <f>SUM(B24:B26)</f>
        <v>36000</v>
      </c>
      <c r="C23" s="199">
        <f>SUM(C24:C26)</f>
        <v>37049</v>
      </c>
      <c r="D23" s="200">
        <f t="shared" si="0"/>
        <v>102.9</v>
      </c>
      <c r="E23" s="199">
        <f>SUM(E24:E26)</f>
        <v>37785</v>
      </c>
      <c r="F23" s="200">
        <f t="shared" si="1"/>
        <v>-1.9</v>
      </c>
    </row>
    <row r="24" spans="1:6" ht="27" customHeight="1">
      <c r="A24" s="197" t="s">
        <v>1841</v>
      </c>
      <c r="B24" s="33">
        <v>13278</v>
      </c>
      <c r="C24" s="33">
        <v>13278</v>
      </c>
      <c r="D24" s="196">
        <f t="shared" si="0"/>
        <v>100</v>
      </c>
      <c r="E24" s="32">
        <v>6101</v>
      </c>
      <c r="F24" s="196">
        <f t="shared" si="1"/>
        <v>117.6</v>
      </c>
    </row>
    <row r="25" spans="1:6" ht="27.75" customHeight="1">
      <c r="A25" s="197" t="s">
        <v>1842</v>
      </c>
      <c r="B25" s="33">
        <v>18276</v>
      </c>
      <c r="C25" s="33">
        <v>18176</v>
      </c>
      <c r="D25" s="196">
        <f t="shared" si="0"/>
        <v>99.5</v>
      </c>
      <c r="E25" s="32">
        <v>22124</v>
      </c>
      <c r="F25" s="196">
        <f t="shared" si="1"/>
        <v>-17.8</v>
      </c>
    </row>
    <row r="26" spans="1:6" ht="27.75" customHeight="1">
      <c r="A26" s="197" t="s">
        <v>1843</v>
      </c>
      <c r="B26" s="33">
        <v>4446</v>
      </c>
      <c r="C26" s="33">
        <v>5595</v>
      </c>
      <c r="D26" s="196">
        <f t="shared" si="0"/>
        <v>125.8</v>
      </c>
      <c r="E26" s="33">
        <v>9560</v>
      </c>
      <c r="F26" s="196">
        <f t="shared" si="1"/>
        <v>-41.5</v>
      </c>
    </row>
    <row r="27" ht="27.75" customHeight="1"/>
    <row r="28" spans="1:2" ht="12.75">
      <c r="A28" s="203"/>
      <c r="B28" s="203"/>
    </row>
    <row r="30" spans="1:2" ht="12.75">
      <c r="A30" s="204"/>
      <c r="B30" s="204"/>
    </row>
    <row r="109" ht="56.25" customHeight="1">
      <c r="E109" s="205"/>
    </row>
    <row r="110" ht="17.25" customHeight="1"/>
    <row r="113" ht="17.25" customHeight="1"/>
    <row r="114" ht="39.75" customHeight="1"/>
    <row r="115" ht="18.75" customHeight="1"/>
  </sheetData>
  <sheetProtection/>
  <mergeCells count="8">
    <mergeCell ref="A2:F2"/>
    <mergeCell ref="A5:A6"/>
    <mergeCell ref="B5:B6"/>
    <mergeCell ref="C5:C6"/>
    <mergeCell ref="D5:D6"/>
    <mergeCell ref="E5:E6"/>
    <mergeCell ref="F5:F6"/>
    <mergeCell ref="E4:F4"/>
  </mergeCells>
  <printOptions horizontalCentered="1"/>
  <pageMargins left="0.5905511811023623" right="0.5905511811023623" top="1.4566929133858268" bottom="0.984251968503937" header="0.6692913385826772" footer="0.66929133858267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94"/>
  <sheetViews>
    <sheetView showZeros="0" zoomScalePageLayoutView="0" workbookViewId="0" topLeftCell="A4">
      <selection activeCell="D9" sqref="D9"/>
    </sheetView>
  </sheetViews>
  <sheetFormatPr defaultColWidth="8.8515625" defaultRowHeight="12.75"/>
  <cols>
    <col min="1" max="1" width="38.421875" style="121" customWidth="1"/>
    <col min="2" max="6" width="9.7109375" style="121" customWidth="1"/>
    <col min="7" max="7" width="9.7109375" style="206" customWidth="1"/>
    <col min="8" max="9" width="9.7109375" style="218" customWidth="1"/>
    <col min="10" max="10" width="9.421875" style="218" customWidth="1"/>
    <col min="11" max="13" width="9.7109375" style="218" customWidth="1"/>
    <col min="14" max="14" width="9.7109375" style="206" customWidth="1"/>
    <col min="15" max="16384" width="8.8515625" style="206" customWidth="1"/>
  </cols>
  <sheetData>
    <row r="1" spans="1:8" ht="15.75" customHeight="1">
      <c r="A1" s="120" t="s">
        <v>1848</v>
      </c>
      <c r="G1" s="121"/>
      <c r="H1" s="217"/>
    </row>
    <row r="2" spans="1:14" ht="24.75" customHeight="1">
      <c r="A2" s="294" t="s">
        <v>1849</v>
      </c>
      <c r="B2" s="295"/>
      <c r="C2" s="296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7:14" ht="14.25">
      <c r="G3" s="121"/>
      <c r="H3" s="217"/>
      <c r="M3" s="297" t="s">
        <v>1834</v>
      </c>
      <c r="N3" s="297"/>
    </row>
    <row r="4" spans="1:14" ht="15.75" customHeight="1">
      <c r="A4" s="298" t="s">
        <v>1850</v>
      </c>
      <c r="B4" s="299" t="s">
        <v>1851</v>
      </c>
      <c r="C4" s="300"/>
      <c r="D4" s="300"/>
      <c r="E4" s="300"/>
      <c r="F4" s="301"/>
      <c r="G4" s="302" t="s">
        <v>1836</v>
      </c>
      <c r="H4" s="303"/>
      <c r="I4" s="303"/>
      <c r="J4" s="303"/>
      <c r="K4" s="304"/>
      <c r="L4" s="305" t="s">
        <v>1852</v>
      </c>
      <c r="M4" s="307" t="s">
        <v>1838</v>
      </c>
      <c r="N4" s="309" t="s">
        <v>1853</v>
      </c>
    </row>
    <row r="5" spans="1:14" ht="25.5" customHeight="1">
      <c r="A5" s="286"/>
      <c r="B5" s="5" t="s">
        <v>506</v>
      </c>
      <c r="C5" s="5" t="s">
        <v>1854</v>
      </c>
      <c r="D5" s="5" t="s">
        <v>1855</v>
      </c>
      <c r="E5" s="5" t="s">
        <v>1856</v>
      </c>
      <c r="F5" s="5" t="s">
        <v>1857</v>
      </c>
      <c r="G5" s="5" t="s">
        <v>506</v>
      </c>
      <c r="H5" s="5" t="s">
        <v>1854</v>
      </c>
      <c r="I5" s="5" t="s">
        <v>1855</v>
      </c>
      <c r="J5" s="5" t="s">
        <v>1856</v>
      </c>
      <c r="K5" s="5" t="s">
        <v>1857</v>
      </c>
      <c r="L5" s="306"/>
      <c r="M5" s="308"/>
      <c r="N5" s="309"/>
    </row>
    <row r="6" spans="1:14" s="221" customFormat="1" ht="27.75" customHeight="1">
      <c r="A6" s="219" t="s">
        <v>1840</v>
      </c>
      <c r="B6" s="220">
        <v>81000</v>
      </c>
      <c r="C6" s="220">
        <v>33352</v>
      </c>
      <c r="D6" s="220">
        <v>11627</v>
      </c>
      <c r="E6" s="220">
        <v>21</v>
      </c>
      <c r="F6" s="220">
        <v>35883</v>
      </c>
      <c r="G6" s="220">
        <v>81896</v>
      </c>
      <c r="H6" s="220">
        <v>33349</v>
      </c>
      <c r="I6" s="220">
        <v>11477</v>
      </c>
      <c r="J6" s="220">
        <v>21</v>
      </c>
      <c r="K6" s="220">
        <v>37049</v>
      </c>
      <c r="L6" s="196">
        <v>100</v>
      </c>
      <c r="M6" s="220">
        <v>70080</v>
      </c>
      <c r="N6" s="196">
        <f>IF(M6=0,"",ROUND((G6-M6)/M6*100,1))</f>
        <v>16.9</v>
      </c>
    </row>
    <row r="7" spans="1:14" s="250" customFormat="1" ht="21" customHeight="1">
      <c r="A7" s="222" t="s">
        <v>1858</v>
      </c>
      <c r="B7" s="249">
        <v>76422</v>
      </c>
      <c r="C7" s="249">
        <v>33345</v>
      </c>
      <c r="D7" s="249">
        <v>11523</v>
      </c>
      <c r="E7" s="249">
        <v>0</v>
      </c>
      <c r="F7" s="249">
        <v>31554</v>
      </c>
      <c r="G7" s="249">
        <v>76170</v>
      </c>
      <c r="H7" s="249">
        <v>33343</v>
      </c>
      <c r="I7" s="249">
        <v>11373</v>
      </c>
      <c r="J7" s="249">
        <v>0</v>
      </c>
      <c r="K7" s="249">
        <v>31454</v>
      </c>
      <c r="L7" s="200">
        <f aca="true" t="shared" si="0" ref="L7:L34">IF(B7=0,"",ROUND(G7/B7*100,1))</f>
        <v>99.7</v>
      </c>
      <c r="M7" s="249">
        <v>60359</v>
      </c>
      <c r="N7" s="200">
        <f aca="true" t="shared" si="1" ref="N7:N34">IF(M7=0,"",ROUND((G7-M7)/M7*100,1))</f>
        <v>26.2</v>
      </c>
    </row>
    <row r="8" spans="1:14" ht="21" customHeight="1">
      <c r="A8" s="223" t="s">
        <v>1859</v>
      </c>
      <c r="B8" s="224">
        <v>32672</v>
      </c>
      <c r="C8" s="220">
        <v>16336</v>
      </c>
      <c r="D8" s="220">
        <v>4901</v>
      </c>
      <c r="E8" s="220"/>
      <c r="F8" s="220">
        <v>11435</v>
      </c>
      <c r="G8" s="224">
        <v>32672</v>
      </c>
      <c r="H8" s="220">
        <v>16336</v>
      </c>
      <c r="I8" s="220">
        <v>4901</v>
      </c>
      <c r="J8" s="220"/>
      <c r="K8" s="220">
        <v>11435</v>
      </c>
      <c r="L8" s="196">
        <f t="shared" si="0"/>
        <v>100</v>
      </c>
      <c r="M8" s="224">
        <v>17718</v>
      </c>
      <c r="N8" s="196">
        <f t="shared" si="1"/>
        <v>84.4</v>
      </c>
    </row>
    <row r="9" spans="1:14" ht="21" customHeight="1">
      <c r="A9" s="223" t="s">
        <v>1860</v>
      </c>
      <c r="B9" s="224">
        <v>19</v>
      </c>
      <c r="C9" s="220">
        <v>19</v>
      </c>
      <c r="D9" s="220"/>
      <c r="E9" s="220"/>
      <c r="F9" s="220"/>
      <c r="G9" s="224">
        <v>17</v>
      </c>
      <c r="H9" s="220">
        <v>17</v>
      </c>
      <c r="I9" s="220"/>
      <c r="J9" s="220"/>
      <c r="K9" s="220"/>
      <c r="L9" s="196">
        <f t="shared" si="0"/>
        <v>89.5</v>
      </c>
      <c r="M9" s="224">
        <v>10</v>
      </c>
      <c r="N9" s="196">
        <f t="shared" si="1"/>
        <v>70</v>
      </c>
    </row>
    <row r="10" spans="1:14" ht="21" customHeight="1">
      <c r="A10" s="225" t="s">
        <v>1861</v>
      </c>
      <c r="B10" s="224">
        <v>1194</v>
      </c>
      <c r="C10" s="224">
        <v>597</v>
      </c>
      <c r="D10" s="224">
        <v>179</v>
      </c>
      <c r="E10" s="224"/>
      <c r="F10" s="224">
        <v>418</v>
      </c>
      <c r="G10" s="224">
        <v>1194</v>
      </c>
      <c r="H10" s="224">
        <v>597</v>
      </c>
      <c r="I10" s="224">
        <v>179</v>
      </c>
      <c r="J10" s="224"/>
      <c r="K10" s="224">
        <v>418</v>
      </c>
      <c r="L10" s="196">
        <f t="shared" si="0"/>
        <v>100</v>
      </c>
      <c r="M10" s="224">
        <v>11380</v>
      </c>
      <c r="N10" s="196">
        <f t="shared" si="1"/>
        <v>-89.5</v>
      </c>
    </row>
    <row r="11" spans="1:14" ht="21" customHeight="1">
      <c r="A11" s="225" t="s">
        <v>1862</v>
      </c>
      <c r="B11" s="224">
        <v>18025</v>
      </c>
      <c r="C11" s="220">
        <v>10815</v>
      </c>
      <c r="D11" s="220">
        <v>3605</v>
      </c>
      <c r="E11" s="220">
        <v>0</v>
      </c>
      <c r="F11" s="220">
        <v>3605</v>
      </c>
      <c r="G11" s="224">
        <v>18025</v>
      </c>
      <c r="H11" s="220">
        <v>10815</v>
      </c>
      <c r="I11" s="220">
        <v>3605</v>
      </c>
      <c r="J11" s="220">
        <v>0</v>
      </c>
      <c r="K11" s="220">
        <v>3605</v>
      </c>
      <c r="L11" s="196">
        <f t="shared" si="0"/>
        <v>100</v>
      </c>
      <c r="M11" s="224">
        <v>10880</v>
      </c>
      <c r="N11" s="196">
        <f t="shared" si="1"/>
        <v>65.7</v>
      </c>
    </row>
    <row r="12" spans="1:14" ht="21" customHeight="1">
      <c r="A12" s="226" t="s">
        <v>1863</v>
      </c>
      <c r="B12" s="224">
        <v>9435</v>
      </c>
      <c r="C12" s="220">
        <v>5661</v>
      </c>
      <c r="D12" s="220">
        <v>1887</v>
      </c>
      <c r="E12" s="220"/>
      <c r="F12" s="220">
        <v>1887</v>
      </c>
      <c r="G12" s="224">
        <v>9435</v>
      </c>
      <c r="H12" s="220">
        <v>5661</v>
      </c>
      <c r="I12" s="220">
        <v>1887</v>
      </c>
      <c r="J12" s="220"/>
      <c r="K12" s="220">
        <v>1887</v>
      </c>
      <c r="L12" s="196">
        <f t="shared" si="0"/>
        <v>100</v>
      </c>
      <c r="M12" s="224">
        <v>4300</v>
      </c>
      <c r="N12" s="196">
        <f t="shared" si="1"/>
        <v>119.4</v>
      </c>
    </row>
    <row r="13" spans="1:14" ht="21" customHeight="1">
      <c r="A13" s="227" t="s">
        <v>1864</v>
      </c>
      <c r="B13" s="224">
        <v>8590</v>
      </c>
      <c r="C13" s="220">
        <v>5154</v>
      </c>
      <c r="D13" s="220">
        <v>1718</v>
      </c>
      <c r="E13" s="220"/>
      <c r="F13" s="220">
        <v>1718</v>
      </c>
      <c r="G13" s="224">
        <v>8590</v>
      </c>
      <c r="H13" s="220">
        <v>5154</v>
      </c>
      <c r="I13" s="220">
        <v>1718</v>
      </c>
      <c r="J13" s="220"/>
      <c r="K13" s="220">
        <v>1718</v>
      </c>
      <c r="L13" s="196">
        <f t="shared" si="0"/>
        <v>100</v>
      </c>
      <c r="M13" s="220">
        <v>6580</v>
      </c>
      <c r="N13" s="196">
        <f t="shared" si="1"/>
        <v>30.5</v>
      </c>
    </row>
    <row r="14" spans="1:14" ht="21" customHeight="1">
      <c r="A14" s="225" t="s">
        <v>1865</v>
      </c>
      <c r="B14" s="224">
        <v>9297</v>
      </c>
      <c r="C14" s="220">
        <v>5578</v>
      </c>
      <c r="D14" s="220">
        <v>930</v>
      </c>
      <c r="E14" s="220">
        <v>0</v>
      </c>
      <c r="F14" s="220">
        <v>2789</v>
      </c>
      <c r="G14" s="224">
        <v>9297</v>
      </c>
      <c r="H14" s="220">
        <v>5578</v>
      </c>
      <c r="I14" s="220">
        <v>930</v>
      </c>
      <c r="J14" s="220">
        <v>0</v>
      </c>
      <c r="K14" s="220">
        <v>2789</v>
      </c>
      <c r="L14" s="196">
        <f t="shared" si="0"/>
        <v>100</v>
      </c>
      <c r="M14" s="224">
        <v>3393</v>
      </c>
      <c r="N14" s="196">
        <f t="shared" si="1"/>
        <v>174</v>
      </c>
    </row>
    <row r="15" spans="1:14" ht="21" customHeight="1">
      <c r="A15" s="226" t="s">
        <v>1863</v>
      </c>
      <c r="B15" s="224">
        <v>0</v>
      </c>
      <c r="C15" s="220">
        <v>0</v>
      </c>
      <c r="D15" s="220">
        <v>0</v>
      </c>
      <c r="E15" s="220">
        <v>0</v>
      </c>
      <c r="F15" s="220"/>
      <c r="G15" s="224">
        <v>0</v>
      </c>
      <c r="H15" s="220">
        <v>0</v>
      </c>
      <c r="I15" s="220">
        <v>0</v>
      </c>
      <c r="J15" s="220">
        <v>0</v>
      </c>
      <c r="K15" s="220"/>
      <c r="L15" s="196">
        <f t="shared" si="0"/>
      </c>
      <c r="M15" s="224">
        <v>0</v>
      </c>
      <c r="N15" s="196">
        <f t="shared" si="1"/>
      </c>
    </row>
    <row r="16" spans="1:14" ht="21" customHeight="1">
      <c r="A16" s="226" t="s">
        <v>1864</v>
      </c>
      <c r="B16" s="220">
        <v>9297</v>
      </c>
      <c r="C16" s="220">
        <v>5578</v>
      </c>
      <c r="D16" s="220">
        <v>930</v>
      </c>
      <c r="E16" s="220"/>
      <c r="F16" s="220">
        <v>2789</v>
      </c>
      <c r="G16" s="220">
        <v>9297</v>
      </c>
      <c r="H16" s="220">
        <v>5578</v>
      </c>
      <c r="I16" s="220">
        <v>930</v>
      </c>
      <c r="J16" s="220"/>
      <c r="K16" s="220">
        <v>2789</v>
      </c>
      <c r="L16" s="196">
        <f t="shared" si="0"/>
        <v>100</v>
      </c>
      <c r="M16" s="220">
        <v>3393</v>
      </c>
      <c r="N16" s="196">
        <f t="shared" si="1"/>
        <v>174</v>
      </c>
    </row>
    <row r="17" spans="1:14" ht="21" customHeight="1">
      <c r="A17" s="225" t="s">
        <v>1866</v>
      </c>
      <c r="B17" s="224">
        <v>3144</v>
      </c>
      <c r="C17" s="220">
        <v>0</v>
      </c>
      <c r="D17" s="220">
        <v>1908</v>
      </c>
      <c r="E17" s="220">
        <v>0</v>
      </c>
      <c r="F17" s="220">
        <v>1236</v>
      </c>
      <c r="G17" s="224">
        <v>2894</v>
      </c>
      <c r="H17" s="220">
        <v>0</v>
      </c>
      <c r="I17" s="220">
        <v>1758</v>
      </c>
      <c r="J17" s="220">
        <v>0</v>
      </c>
      <c r="K17" s="220">
        <v>1136</v>
      </c>
      <c r="L17" s="196">
        <f t="shared" si="0"/>
        <v>92</v>
      </c>
      <c r="M17" s="224">
        <v>4450</v>
      </c>
      <c r="N17" s="196">
        <f t="shared" si="1"/>
        <v>-35</v>
      </c>
    </row>
    <row r="18" spans="1:14" ht="21" customHeight="1">
      <c r="A18" s="226" t="s">
        <v>1867</v>
      </c>
      <c r="B18" s="224">
        <v>431</v>
      </c>
      <c r="C18" s="220"/>
      <c r="D18" s="220">
        <v>280</v>
      </c>
      <c r="E18" s="220"/>
      <c r="F18" s="220">
        <v>151</v>
      </c>
      <c r="G18" s="224">
        <v>431</v>
      </c>
      <c r="H18" s="220"/>
      <c r="I18" s="220">
        <v>280</v>
      </c>
      <c r="J18" s="220"/>
      <c r="K18" s="220">
        <v>151</v>
      </c>
      <c r="L18" s="196">
        <f t="shared" si="0"/>
        <v>100</v>
      </c>
      <c r="M18" s="224">
        <v>97</v>
      </c>
      <c r="N18" s="196">
        <f t="shared" si="1"/>
        <v>344.3</v>
      </c>
    </row>
    <row r="19" spans="1:14" ht="21" customHeight="1">
      <c r="A19" s="225" t="s">
        <v>1868</v>
      </c>
      <c r="B19" s="224">
        <v>1588</v>
      </c>
      <c r="C19" s="220"/>
      <c r="D19" s="220"/>
      <c r="E19" s="220"/>
      <c r="F19" s="220">
        <v>1588</v>
      </c>
      <c r="G19" s="224">
        <v>1588</v>
      </c>
      <c r="H19" s="220"/>
      <c r="I19" s="220"/>
      <c r="J19" s="220"/>
      <c r="K19" s="220">
        <v>1588</v>
      </c>
      <c r="L19" s="196">
        <f t="shared" si="0"/>
        <v>100</v>
      </c>
      <c r="M19" s="224">
        <v>1370</v>
      </c>
      <c r="N19" s="196">
        <f t="shared" si="1"/>
        <v>15.9</v>
      </c>
    </row>
    <row r="20" spans="1:14" ht="21" customHeight="1">
      <c r="A20" s="225" t="s">
        <v>1869</v>
      </c>
      <c r="B20" s="224">
        <v>1016</v>
      </c>
      <c r="C20" s="220"/>
      <c r="D20" s="220"/>
      <c r="E20" s="220"/>
      <c r="F20" s="220">
        <v>1016</v>
      </c>
      <c r="G20" s="224">
        <v>1016</v>
      </c>
      <c r="H20" s="220"/>
      <c r="I20" s="220"/>
      <c r="J20" s="220"/>
      <c r="K20" s="220">
        <v>1016</v>
      </c>
      <c r="L20" s="196">
        <f t="shared" si="0"/>
        <v>100</v>
      </c>
      <c r="M20" s="224">
        <v>635</v>
      </c>
      <c r="N20" s="196">
        <f t="shared" si="1"/>
        <v>60</v>
      </c>
    </row>
    <row r="21" spans="1:14" ht="21" customHeight="1">
      <c r="A21" s="225" t="s">
        <v>1870</v>
      </c>
      <c r="B21" s="224">
        <v>610</v>
      </c>
      <c r="C21" s="220"/>
      <c r="D21" s="220"/>
      <c r="E21" s="220"/>
      <c r="F21" s="220">
        <v>610</v>
      </c>
      <c r="G21" s="224">
        <v>610</v>
      </c>
      <c r="H21" s="220"/>
      <c r="I21" s="220"/>
      <c r="J21" s="220"/>
      <c r="K21" s="220">
        <v>610</v>
      </c>
      <c r="L21" s="196">
        <f t="shared" si="0"/>
        <v>100</v>
      </c>
      <c r="M21" s="224">
        <v>522</v>
      </c>
      <c r="N21" s="196">
        <f t="shared" si="1"/>
        <v>16.9</v>
      </c>
    </row>
    <row r="22" spans="1:14" ht="21" customHeight="1">
      <c r="A22" s="225" t="s">
        <v>1871</v>
      </c>
      <c r="B22" s="224">
        <v>2868</v>
      </c>
      <c r="C22" s="220"/>
      <c r="D22" s="220"/>
      <c r="E22" s="220"/>
      <c r="F22" s="220">
        <v>2868</v>
      </c>
      <c r="G22" s="224">
        <v>2868</v>
      </c>
      <c r="H22" s="220"/>
      <c r="I22" s="220"/>
      <c r="J22" s="220"/>
      <c r="K22" s="220">
        <v>2868</v>
      </c>
      <c r="L22" s="196">
        <f t="shared" si="0"/>
        <v>100</v>
      </c>
      <c r="M22" s="224">
        <v>1922</v>
      </c>
      <c r="N22" s="196">
        <f t="shared" si="1"/>
        <v>49.2</v>
      </c>
    </row>
    <row r="23" spans="1:14" ht="21" customHeight="1">
      <c r="A23" s="225" t="s">
        <v>1872</v>
      </c>
      <c r="B23" s="224">
        <v>2907</v>
      </c>
      <c r="C23" s="220"/>
      <c r="D23" s="220"/>
      <c r="E23" s="220"/>
      <c r="F23" s="220">
        <v>2907</v>
      </c>
      <c r="G23" s="224">
        <v>2907</v>
      </c>
      <c r="H23" s="220"/>
      <c r="I23" s="220"/>
      <c r="J23" s="220"/>
      <c r="K23" s="220">
        <v>2907</v>
      </c>
      <c r="L23" s="196">
        <f t="shared" si="0"/>
        <v>100</v>
      </c>
      <c r="M23" s="224">
        <v>2834</v>
      </c>
      <c r="N23" s="196">
        <f t="shared" si="1"/>
        <v>2.6</v>
      </c>
    </row>
    <row r="24" spans="1:14" ht="21" customHeight="1">
      <c r="A24" s="225" t="s">
        <v>1873</v>
      </c>
      <c r="B24" s="224">
        <v>1043</v>
      </c>
      <c r="C24" s="220"/>
      <c r="D24" s="220"/>
      <c r="E24" s="220"/>
      <c r="F24" s="220">
        <v>1043</v>
      </c>
      <c r="G24" s="224">
        <v>1043</v>
      </c>
      <c r="H24" s="220"/>
      <c r="I24" s="220"/>
      <c r="J24" s="220"/>
      <c r="K24" s="220">
        <v>1043</v>
      </c>
      <c r="L24" s="196">
        <f t="shared" si="0"/>
        <v>100</v>
      </c>
      <c r="M24" s="224">
        <v>800</v>
      </c>
      <c r="N24" s="196">
        <f t="shared" si="1"/>
        <v>30.4</v>
      </c>
    </row>
    <row r="25" spans="1:14" ht="21" customHeight="1">
      <c r="A25" s="225" t="s">
        <v>1874</v>
      </c>
      <c r="B25" s="224">
        <v>502</v>
      </c>
      <c r="C25" s="220"/>
      <c r="D25" s="220"/>
      <c r="E25" s="220"/>
      <c r="F25" s="220">
        <v>502</v>
      </c>
      <c r="G25" s="224">
        <v>502</v>
      </c>
      <c r="H25" s="220"/>
      <c r="I25" s="220"/>
      <c r="J25" s="220"/>
      <c r="K25" s="220">
        <v>502</v>
      </c>
      <c r="L25" s="196">
        <f t="shared" si="0"/>
        <v>100</v>
      </c>
      <c r="M25" s="224">
        <v>1887</v>
      </c>
      <c r="N25" s="196">
        <f t="shared" si="1"/>
        <v>-73.4</v>
      </c>
    </row>
    <row r="26" spans="1:14" ht="21" customHeight="1">
      <c r="A26" s="223" t="s">
        <v>1875</v>
      </c>
      <c r="B26" s="224">
        <v>1537</v>
      </c>
      <c r="C26" s="220"/>
      <c r="D26" s="220"/>
      <c r="E26" s="220"/>
      <c r="F26" s="220">
        <v>1537</v>
      </c>
      <c r="G26" s="224">
        <v>1537</v>
      </c>
      <c r="H26" s="220"/>
      <c r="I26" s="220"/>
      <c r="J26" s="220"/>
      <c r="K26" s="220">
        <v>1537</v>
      </c>
      <c r="L26" s="196">
        <f t="shared" si="0"/>
        <v>100</v>
      </c>
      <c r="M26" s="220">
        <v>2558</v>
      </c>
      <c r="N26" s="196">
        <f t="shared" si="1"/>
        <v>-39.9</v>
      </c>
    </row>
    <row r="27" spans="1:14" s="250" customFormat="1" ht="21" customHeight="1">
      <c r="A27" s="228" t="s">
        <v>1876</v>
      </c>
      <c r="B27" s="249">
        <v>4578</v>
      </c>
      <c r="C27" s="249">
        <v>7</v>
      </c>
      <c r="D27" s="249">
        <v>104</v>
      </c>
      <c r="E27" s="249">
        <v>21</v>
      </c>
      <c r="F27" s="249">
        <v>4446</v>
      </c>
      <c r="G27" s="249">
        <v>5726</v>
      </c>
      <c r="H27" s="249">
        <v>6</v>
      </c>
      <c r="I27" s="249">
        <v>104</v>
      </c>
      <c r="J27" s="249">
        <v>21</v>
      </c>
      <c r="K27" s="249">
        <v>5595</v>
      </c>
      <c r="L27" s="200">
        <f t="shared" si="0"/>
        <v>125.1</v>
      </c>
      <c r="M27" s="249">
        <v>9721</v>
      </c>
      <c r="N27" s="200">
        <f t="shared" si="1"/>
        <v>-41.1</v>
      </c>
    </row>
    <row r="28" spans="1:14" ht="21" customHeight="1">
      <c r="A28" s="225" t="s">
        <v>1877</v>
      </c>
      <c r="B28" s="220">
        <v>1763</v>
      </c>
      <c r="C28" s="220"/>
      <c r="D28" s="220">
        <v>100</v>
      </c>
      <c r="E28" s="220">
        <v>21</v>
      </c>
      <c r="F28" s="220">
        <v>1642</v>
      </c>
      <c r="G28" s="220">
        <v>1763</v>
      </c>
      <c r="H28" s="220"/>
      <c r="I28" s="220">
        <v>100</v>
      </c>
      <c r="J28" s="220">
        <v>21</v>
      </c>
      <c r="K28" s="220">
        <v>1642</v>
      </c>
      <c r="L28" s="196">
        <f t="shared" si="0"/>
        <v>100</v>
      </c>
      <c r="M28" s="220">
        <v>1826</v>
      </c>
      <c r="N28" s="196">
        <f t="shared" si="1"/>
        <v>-3.5</v>
      </c>
    </row>
    <row r="29" spans="1:14" ht="21" customHeight="1">
      <c r="A29" s="225" t="s">
        <v>1878</v>
      </c>
      <c r="B29" s="224">
        <v>588</v>
      </c>
      <c r="C29" s="220">
        <v>7</v>
      </c>
      <c r="D29" s="220">
        <v>4</v>
      </c>
      <c r="E29" s="220"/>
      <c r="F29" s="220">
        <v>577</v>
      </c>
      <c r="G29" s="224">
        <v>883</v>
      </c>
      <c r="H29" s="220">
        <v>6</v>
      </c>
      <c r="I29" s="220">
        <v>4</v>
      </c>
      <c r="J29" s="220"/>
      <c r="K29" s="220">
        <v>873</v>
      </c>
      <c r="L29" s="196">
        <f t="shared" si="0"/>
        <v>150.2</v>
      </c>
      <c r="M29" s="224">
        <v>1851</v>
      </c>
      <c r="N29" s="196">
        <f t="shared" si="1"/>
        <v>-52.3</v>
      </c>
    </row>
    <row r="30" spans="1:14" ht="21" customHeight="1">
      <c r="A30" s="225" t="s">
        <v>1879</v>
      </c>
      <c r="B30" s="224">
        <v>1678</v>
      </c>
      <c r="C30" s="220"/>
      <c r="D30" s="220"/>
      <c r="E30" s="220"/>
      <c r="F30" s="220">
        <v>1678</v>
      </c>
      <c r="G30" s="224">
        <v>2279</v>
      </c>
      <c r="H30" s="220"/>
      <c r="I30" s="220"/>
      <c r="J30" s="220"/>
      <c r="K30" s="220">
        <v>2279</v>
      </c>
      <c r="L30" s="196">
        <f t="shared" si="0"/>
        <v>135.8</v>
      </c>
      <c r="M30" s="224">
        <v>4562</v>
      </c>
      <c r="N30" s="196">
        <f t="shared" si="1"/>
        <v>-50</v>
      </c>
    </row>
    <row r="31" spans="1:14" ht="21" customHeight="1">
      <c r="A31" s="225" t="s">
        <v>1880</v>
      </c>
      <c r="B31" s="224">
        <v>215</v>
      </c>
      <c r="C31" s="220"/>
      <c r="D31" s="220"/>
      <c r="E31" s="220"/>
      <c r="F31" s="220">
        <v>215</v>
      </c>
      <c r="G31" s="224">
        <v>215</v>
      </c>
      <c r="H31" s="220"/>
      <c r="I31" s="220"/>
      <c r="J31" s="220"/>
      <c r="K31" s="220">
        <v>215</v>
      </c>
      <c r="L31" s="196">
        <f t="shared" si="0"/>
        <v>100</v>
      </c>
      <c r="M31" s="224">
        <v>672</v>
      </c>
      <c r="N31" s="196">
        <f t="shared" si="1"/>
        <v>-68</v>
      </c>
    </row>
    <row r="32" spans="1:14" ht="21" customHeight="1">
      <c r="A32" s="225" t="s">
        <v>1881</v>
      </c>
      <c r="B32" s="224">
        <v>67</v>
      </c>
      <c r="C32" s="220"/>
      <c r="D32" s="220"/>
      <c r="E32" s="220"/>
      <c r="F32" s="220">
        <v>67</v>
      </c>
      <c r="G32" s="224">
        <v>67</v>
      </c>
      <c r="H32" s="220"/>
      <c r="I32" s="220"/>
      <c r="J32" s="220"/>
      <c r="K32" s="220">
        <v>67</v>
      </c>
      <c r="L32" s="196">
        <f t="shared" si="0"/>
        <v>100</v>
      </c>
      <c r="M32" s="224"/>
      <c r="N32" s="196">
        <f t="shared" si="1"/>
      </c>
    </row>
    <row r="33" spans="1:14" ht="21" customHeight="1">
      <c r="A33" s="225" t="s">
        <v>1882</v>
      </c>
      <c r="B33" s="224">
        <v>50</v>
      </c>
      <c r="C33" s="220"/>
      <c r="D33" s="220"/>
      <c r="E33" s="220"/>
      <c r="F33" s="220">
        <v>50</v>
      </c>
      <c r="G33" s="224">
        <v>50</v>
      </c>
      <c r="H33" s="220"/>
      <c r="I33" s="220"/>
      <c r="J33" s="220"/>
      <c r="K33" s="220">
        <v>50</v>
      </c>
      <c r="L33" s="196"/>
      <c r="M33" s="224"/>
      <c r="N33" s="196">
        <f t="shared" si="1"/>
      </c>
    </row>
    <row r="34" spans="1:14" ht="21" customHeight="1">
      <c r="A34" s="225" t="s">
        <v>1883</v>
      </c>
      <c r="B34" s="224">
        <v>217</v>
      </c>
      <c r="C34" s="220"/>
      <c r="D34" s="220"/>
      <c r="E34" s="220"/>
      <c r="F34" s="220">
        <v>217</v>
      </c>
      <c r="G34" s="224">
        <v>469</v>
      </c>
      <c r="H34" s="220"/>
      <c r="I34" s="220"/>
      <c r="J34" s="220"/>
      <c r="K34" s="220">
        <v>469</v>
      </c>
      <c r="L34" s="196">
        <f t="shared" si="0"/>
        <v>216.1</v>
      </c>
      <c r="M34" s="224">
        <v>810</v>
      </c>
      <c r="N34" s="196">
        <f t="shared" si="1"/>
        <v>-42.1</v>
      </c>
    </row>
    <row r="94" ht="56.25" customHeight="1">
      <c r="E94" s="126"/>
    </row>
    <row r="95" ht="17.25" customHeight="1"/>
    <row r="98" ht="17.25" customHeight="1"/>
    <row r="99" ht="39.75" customHeight="1"/>
    <row r="100" ht="18.75" customHeight="1"/>
  </sheetData>
  <sheetProtection/>
  <mergeCells count="8">
    <mergeCell ref="A2:N2"/>
    <mergeCell ref="M3:N3"/>
    <mergeCell ref="A4:A5"/>
    <mergeCell ref="B4:F4"/>
    <mergeCell ref="G4:K4"/>
    <mergeCell ref="L4:L5"/>
    <mergeCell ref="M4:M5"/>
    <mergeCell ref="N4:N5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showZeros="0" zoomScalePageLayoutView="0" workbookViewId="0" topLeftCell="A16">
      <selection activeCell="D9" sqref="D9"/>
    </sheetView>
  </sheetViews>
  <sheetFormatPr defaultColWidth="9.140625" defaultRowHeight="12.75"/>
  <cols>
    <col min="1" max="1" width="46.57421875" style="106" customWidth="1"/>
    <col min="2" max="2" width="9.57421875" style="106" customWidth="1"/>
    <col min="3" max="3" width="11.57421875" style="106" customWidth="1"/>
    <col min="4" max="4" width="12.28125" style="106" customWidth="1"/>
    <col min="5" max="16384" width="9.140625" style="106" customWidth="1"/>
  </cols>
  <sheetData>
    <row r="1" ht="25.5" customHeight="1">
      <c r="A1" s="107" t="s">
        <v>1884</v>
      </c>
    </row>
    <row r="2" spans="1:5" ht="25.5" customHeight="1">
      <c r="A2" s="310" t="s">
        <v>1885</v>
      </c>
      <c r="B2" s="311"/>
      <c r="C2" s="311"/>
      <c r="D2" s="311"/>
      <c r="E2" s="311"/>
    </row>
    <row r="3" spans="1:5" ht="27.75" customHeight="1">
      <c r="A3" s="108"/>
      <c r="D3" s="319" t="s">
        <v>1834</v>
      </c>
      <c r="E3" s="319"/>
    </row>
    <row r="4" spans="1:5" ht="23.25" customHeight="1">
      <c r="A4" s="312" t="s">
        <v>1886</v>
      </c>
      <c r="B4" s="314" t="s">
        <v>1887</v>
      </c>
      <c r="C4" s="315"/>
      <c r="D4" s="316"/>
      <c r="E4" s="317" t="s">
        <v>1888</v>
      </c>
    </row>
    <row r="5" spans="1:5" ht="38.25" customHeight="1">
      <c r="A5" s="313"/>
      <c r="B5" s="13" t="s">
        <v>506</v>
      </c>
      <c r="C5" s="37" t="s">
        <v>1889</v>
      </c>
      <c r="D5" s="13" t="s">
        <v>1890</v>
      </c>
      <c r="E5" s="318"/>
    </row>
    <row r="6" spans="1:5" s="109" customFormat="1" ht="24" customHeight="1">
      <c r="A6" s="40" t="s">
        <v>1891</v>
      </c>
      <c r="B6" s="22">
        <f>C6+D6</f>
        <v>384831</v>
      </c>
      <c r="C6" s="29">
        <f>SUM(C7,C8,C13,C14,C15)</f>
        <v>303881</v>
      </c>
      <c r="D6" s="22">
        <f>SUM(D7,D8,D13,D14,D15)</f>
        <v>80950</v>
      </c>
      <c r="E6" s="23"/>
    </row>
    <row r="7" spans="1:5" ht="24" customHeight="1">
      <c r="A7" s="9" t="s">
        <v>1892</v>
      </c>
      <c r="B7" s="24">
        <f aca="true" t="shared" si="0" ref="B7:B19">C7+D7</f>
        <v>81607</v>
      </c>
      <c r="C7" s="31">
        <v>37049</v>
      </c>
      <c r="D7" s="25">
        <v>44558</v>
      </c>
      <c r="E7" s="26"/>
    </row>
    <row r="8" spans="1:5" ht="24" customHeight="1">
      <c r="A8" s="9" t="s">
        <v>1893</v>
      </c>
      <c r="B8" s="24">
        <f t="shared" si="0"/>
        <v>233032</v>
      </c>
      <c r="C8" s="24">
        <f>SUM(C9:C11)</f>
        <v>231010</v>
      </c>
      <c r="D8" s="24">
        <f>SUM(D9:D11)</f>
        <v>2022</v>
      </c>
      <c r="E8" s="26"/>
    </row>
    <row r="9" spans="1:5" ht="24" customHeight="1">
      <c r="A9" s="15" t="s">
        <v>1894</v>
      </c>
      <c r="B9" s="24">
        <f t="shared" si="0"/>
        <v>15534</v>
      </c>
      <c r="C9" s="24">
        <v>15534</v>
      </c>
      <c r="D9" s="24"/>
      <c r="E9" s="26"/>
    </row>
    <row r="10" spans="1:5" ht="24" customHeight="1">
      <c r="A10" s="15" t="s">
        <v>1895</v>
      </c>
      <c r="B10" s="24">
        <f>C10+D10</f>
        <v>64264</v>
      </c>
      <c r="C10" s="25">
        <v>64264</v>
      </c>
      <c r="D10" s="24"/>
      <c r="E10" s="26"/>
    </row>
    <row r="11" spans="1:5" ht="24" customHeight="1">
      <c r="A11" s="15" t="s">
        <v>1896</v>
      </c>
      <c r="B11" s="24">
        <f t="shared" si="0"/>
        <v>153234</v>
      </c>
      <c r="C11" s="25">
        <v>151212</v>
      </c>
      <c r="D11" s="25">
        <v>2022</v>
      </c>
      <c r="E11" s="26"/>
    </row>
    <row r="12" spans="1:5" ht="24" customHeight="1">
      <c r="A12" s="15"/>
      <c r="B12" s="24">
        <f t="shared" si="0"/>
        <v>0</v>
      </c>
      <c r="C12" s="25"/>
      <c r="D12" s="25"/>
      <c r="E12" s="26"/>
    </row>
    <row r="13" spans="1:5" ht="24" customHeight="1">
      <c r="A13" s="9" t="s">
        <v>1897</v>
      </c>
      <c r="B13" s="24">
        <f t="shared" si="0"/>
        <v>20000</v>
      </c>
      <c r="C13" s="25">
        <v>20000</v>
      </c>
      <c r="D13" s="25"/>
      <c r="E13" s="26"/>
    </row>
    <row r="14" spans="1:5" ht="24" customHeight="1">
      <c r="A14" s="9" t="s">
        <v>1898</v>
      </c>
      <c r="B14" s="24">
        <f t="shared" si="0"/>
        <v>47700</v>
      </c>
      <c r="C14" s="25">
        <v>14400</v>
      </c>
      <c r="D14" s="25">
        <v>33300</v>
      </c>
      <c r="E14" s="26"/>
    </row>
    <row r="15" spans="1:5" ht="24" customHeight="1">
      <c r="A15" s="9" t="s">
        <v>1899</v>
      </c>
      <c r="B15" s="24">
        <f t="shared" si="0"/>
        <v>2492</v>
      </c>
      <c r="C15" s="25">
        <v>1422</v>
      </c>
      <c r="D15" s="25">
        <v>1070</v>
      </c>
      <c r="E15" s="26"/>
    </row>
    <row r="16" spans="1:5" ht="24" customHeight="1">
      <c r="A16" s="15"/>
      <c r="B16" s="24">
        <f t="shared" si="0"/>
        <v>0</v>
      </c>
      <c r="C16" s="25"/>
      <c r="D16" s="25"/>
      <c r="E16" s="26"/>
    </row>
    <row r="17" spans="1:5" s="109" customFormat="1" ht="24" customHeight="1">
      <c r="A17" s="40" t="s">
        <v>1900</v>
      </c>
      <c r="B17" s="22">
        <f t="shared" si="0"/>
        <v>384831</v>
      </c>
      <c r="C17" s="29">
        <f>SUM(C18:C22)</f>
        <v>303881</v>
      </c>
      <c r="D17" s="29">
        <f>SUM(D18,D19,D20,D22)</f>
        <v>80950</v>
      </c>
      <c r="E17" s="23"/>
    </row>
    <row r="18" spans="1:5" ht="24" customHeight="1">
      <c r="A18" s="9" t="s">
        <v>1901</v>
      </c>
      <c r="B18" s="24">
        <f t="shared" si="0"/>
        <v>344032</v>
      </c>
      <c r="C18" s="21">
        <f>'表四决算支出'!C6</f>
        <v>284012</v>
      </c>
      <c r="D18" s="24">
        <v>60020</v>
      </c>
      <c r="E18" s="26"/>
    </row>
    <row r="19" spans="1:5" ht="24" customHeight="1">
      <c r="A19" s="9" t="s">
        <v>1902</v>
      </c>
      <c r="B19" s="24">
        <f t="shared" si="0"/>
        <v>9225</v>
      </c>
      <c r="C19" s="24">
        <v>9225</v>
      </c>
      <c r="D19" s="24"/>
      <c r="E19" s="26"/>
    </row>
    <row r="20" spans="1:5" ht="24" customHeight="1">
      <c r="A20" s="9" t="s">
        <v>1903</v>
      </c>
      <c r="B20" s="24">
        <f>C20+D20</f>
        <v>19980</v>
      </c>
      <c r="C20" s="25"/>
      <c r="D20" s="25">
        <v>19980</v>
      </c>
      <c r="E20" s="26"/>
    </row>
    <row r="21" spans="1:5" ht="24" customHeight="1">
      <c r="A21" s="9" t="s">
        <v>1904</v>
      </c>
      <c r="B21" s="24">
        <f>C21+D21</f>
        <v>2400</v>
      </c>
      <c r="C21" s="25">
        <v>2400</v>
      </c>
      <c r="D21" s="25"/>
      <c r="E21" s="26"/>
    </row>
    <row r="22" spans="1:5" ht="24" customHeight="1">
      <c r="A22" s="9" t="s">
        <v>1905</v>
      </c>
      <c r="B22" s="24">
        <f>C22+D22</f>
        <v>9194</v>
      </c>
      <c r="C22" s="25">
        <v>8244</v>
      </c>
      <c r="D22" s="25">
        <v>950</v>
      </c>
      <c r="E22" s="23"/>
    </row>
    <row r="23" spans="1:5" ht="24" customHeight="1">
      <c r="A23" s="9"/>
      <c r="B23" s="24"/>
      <c r="C23" s="25"/>
      <c r="D23" s="25"/>
      <c r="E23" s="26"/>
    </row>
    <row r="24" spans="1:5" s="110" customFormat="1" ht="24" customHeight="1">
      <c r="A24" s="41" t="s">
        <v>1906</v>
      </c>
      <c r="B24" s="22"/>
      <c r="C24" s="42"/>
      <c r="D24" s="42"/>
      <c r="E24" s="23"/>
    </row>
    <row r="25" spans="1:5" ht="24" customHeight="1">
      <c r="A25" s="9" t="s">
        <v>1907</v>
      </c>
      <c r="B25" s="24">
        <f>SUM(C25:D25)</f>
        <v>2400</v>
      </c>
      <c r="C25" s="25">
        <v>2400</v>
      </c>
      <c r="D25" s="25"/>
      <c r="E25" s="26"/>
    </row>
    <row r="26" spans="1:5" ht="24" customHeight="1">
      <c r="A26" s="9" t="s">
        <v>1908</v>
      </c>
      <c r="B26" s="24">
        <f>SUM(C26:D26)</f>
        <v>2400</v>
      </c>
      <c r="C26" s="25">
        <v>2400</v>
      </c>
      <c r="D26" s="25"/>
      <c r="E26" s="26"/>
    </row>
    <row r="27" ht="14.25">
      <c r="A27" s="108"/>
    </row>
    <row r="101" ht="56.25" customHeight="1">
      <c r="E101" s="108"/>
    </row>
    <row r="102" ht="17.25" customHeight="1"/>
    <row r="105" ht="17.25" customHeight="1"/>
    <row r="106" ht="39.75" customHeight="1"/>
    <row r="107" ht="18.75" customHeight="1"/>
  </sheetData>
  <sheetProtection/>
  <mergeCells count="5">
    <mergeCell ref="A2:E2"/>
    <mergeCell ref="A4:A5"/>
    <mergeCell ref="B4:D4"/>
    <mergeCell ref="E4:E5"/>
    <mergeCell ref="D3:E3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1"/>
  <sheetViews>
    <sheetView showGridLines="0" showZeros="0" zoomScalePageLayoutView="0" workbookViewId="0" topLeftCell="A1">
      <pane xSplit="1" ySplit="5" topLeftCell="B21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8515625" defaultRowHeight="12.75"/>
  <cols>
    <col min="1" max="1" width="30.8515625" style="121" customWidth="1"/>
    <col min="2" max="2" width="11.7109375" style="121" customWidth="1"/>
    <col min="3" max="3" width="11.421875" style="206" customWidth="1"/>
    <col min="4" max="4" width="11.7109375" style="206" customWidth="1"/>
    <col min="5" max="5" width="12.28125" style="206" customWidth="1"/>
    <col min="6" max="6" width="11.57421875" style="251" customWidth="1"/>
    <col min="7" max="16384" width="8.8515625" style="206" customWidth="1"/>
  </cols>
  <sheetData>
    <row r="1" spans="1:2" ht="33" customHeight="1">
      <c r="A1" s="120" t="s">
        <v>1909</v>
      </c>
      <c r="B1" s="120"/>
    </row>
    <row r="2" spans="1:6" ht="21.75" customHeight="1">
      <c r="A2" s="294" t="s">
        <v>1910</v>
      </c>
      <c r="B2" s="294"/>
      <c r="C2" s="294"/>
      <c r="D2" s="294"/>
      <c r="E2" s="294"/>
      <c r="F2" s="294"/>
    </row>
    <row r="3" ht="21" customHeight="1">
      <c r="E3" s="207" t="s">
        <v>1911</v>
      </c>
    </row>
    <row r="4" spans="1:6" ht="26.25" customHeight="1">
      <c r="A4" s="298" t="s">
        <v>1912</v>
      </c>
      <c r="B4" s="321" t="s">
        <v>1913</v>
      </c>
      <c r="C4" s="320" t="s">
        <v>1914</v>
      </c>
      <c r="D4" s="320"/>
      <c r="E4" s="320"/>
      <c r="F4" s="322" t="s">
        <v>1915</v>
      </c>
    </row>
    <row r="5" spans="1:6" ht="54" customHeight="1">
      <c r="A5" s="286"/>
      <c r="B5" s="286"/>
      <c r="C5" s="208" t="s">
        <v>506</v>
      </c>
      <c r="D5" s="209" t="s">
        <v>1916</v>
      </c>
      <c r="E5" s="208" t="s">
        <v>1917</v>
      </c>
      <c r="F5" s="323"/>
    </row>
    <row r="6" spans="1:6" s="212" customFormat="1" ht="32.25" customHeight="1">
      <c r="A6" s="210" t="s">
        <v>1918</v>
      </c>
      <c r="B6" s="61">
        <f>SUM(B7:B25)</f>
        <v>289381</v>
      </c>
      <c r="C6" s="61">
        <f>SUM(D6:E6)</f>
        <v>284012</v>
      </c>
      <c r="D6" s="61">
        <f>SUM(D7:D25)</f>
        <v>141044</v>
      </c>
      <c r="E6" s="61">
        <f>SUM(E7:E25)</f>
        <v>142968</v>
      </c>
      <c r="F6" s="211">
        <f>ROUND(C6/B6*100,1)</f>
        <v>98.1</v>
      </c>
    </row>
    <row r="7" spans="1:7" ht="26.25" customHeight="1">
      <c r="A7" s="213" t="s">
        <v>1919</v>
      </c>
      <c r="B7" s="214">
        <f>21541+20000+2400</f>
        <v>43941</v>
      </c>
      <c r="C7" s="60">
        <v>43244</v>
      </c>
      <c r="D7" s="60">
        <f>C7-E7</f>
        <v>42647</v>
      </c>
      <c r="E7" s="60">
        <v>597</v>
      </c>
      <c r="F7" s="252">
        <f aca="true" t="shared" si="0" ref="F7:F25">ROUND(C7/B7*100,1)</f>
        <v>98.4</v>
      </c>
      <c r="G7" s="121"/>
    </row>
    <row r="8" spans="1:7" ht="26.25" customHeight="1">
      <c r="A8" s="213" t="s">
        <v>1920</v>
      </c>
      <c r="B8" s="214">
        <v>154</v>
      </c>
      <c r="C8" s="60">
        <v>154</v>
      </c>
      <c r="D8" s="60">
        <f>C8-E8</f>
        <v>154</v>
      </c>
      <c r="E8" s="60"/>
      <c r="F8" s="252">
        <f t="shared" si="0"/>
        <v>100</v>
      </c>
      <c r="G8" s="121"/>
    </row>
    <row r="9" spans="1:7" ht="26.25" customHeight="1">
      <c r="A9" s="213" t="s">
        <v>1921</v>
      </c>
      <c r="B9" s="214">
        <v>16373</v>
      </c>
      <c r="C9" s="60">
        <v>15822</v>
      </c>
      <c r="D9" s="60">
        <f>C9-E9</f>
        <v>6984</v>
      </c>
      <c r="E9" s="60">
        <v>8838</v>
      </c>
      <c r="F9" s="252">
        <f t="shared" si="0"/>
        <v>96.6</v>
      </c>
      <c r="G9" s="121"/>
    </row>
    <row r="10" spans="1:7" ht="26.25" customHeight="1">
      <c r="A10" s="213" t="s">
        <v>1922</v>
      </c>
      <c r="B10" s="214">
        <v>59051</v>
      </c>
      <c r="C10" s="60">
        <v>57542</v>
      </c>
      <c r="D10" s="60">
        <f aca="true" t="shared" si="1" ref="D10:D25">C10-E10</f>
        <v>35921</v>
      </c>
      <c r="E10" s="60">
        <v>21621</v>
      </c>
      <c r="F10" s="252">
        <f t="shared" si="0"/>
        <v>97.4</v>
      </c>
      <c r="G10" s="121"/>
    </row>
    <row r="11" spans="1:7" ht="26.25" customHeight="1">
      <c r="A11" s="213" t="s">
        <v>1923</v>
      </c>
      <c r="B11" s="214">
        <v>714</v>
      </c>
      <c r="C11" s="60">
        <v>714</v>
      </c>
      <c r="D11" s="60">
        <f t="shared" si="1"/>
        <v>514</v>
      </c>
      <c r="E11" s="60">
        <v>200</v>
      </c>
      <c r="F11" s="252">
        <f t="shared" si="0"/>
        <v>100</v>
      </c>
      <c r="G11" s="121"/>
    </row>
    <row r="12" spans="1:7" ht="26.25" customHeight="1">
      <c r="A12" s="213" t="s">
        <v>1924</v>
      </c>
      <c r="B12" s="214">
        <v>2427</v>
      </c>
      <c r="C12" s="60">
        <v>2386</v>
      </c>
      <c r="D12" s="60">
        <f t="shared" si="1"/>
        <v>1168</v>
      </c>
      <c r="E12" s="60">
        <v>1218</v>
      </c>
      <c r="F12" s="252">
        <f t="shared" si="0"/>
        <v>98.3</v>
      </c>
      <c r="G12" s="121"/>
    </row>
    <row r="13" spans="1:7" ht="26.25" customHeight="1">
      <c r="A13" s="213" t="s">
        <v>1925</v>
      </c>
      <c r="B13" s="214">
        <v>40408</v>
      </c>
      <c r="C13" s="60">
        <v>40322</v>
      </c>
      <c r="D13" s="60">
        <f t="shared" si="1"/>
        <v>13558</v>
      </c>
      <c r="E13" s="60">
        <v>26764</v>
      </c>
      <c r="F13" s="252">
        <f t="shared" si="0"/>
        <v>99.8</v>
      </c>
      <c r="G13" s="121"/>
    </row>
    <row r="14" spans="1:7" ht="26.25" customHeight="1">
      <c r="A14" s="213" t="s">
        <v>1926</v>
      </c>
      <c r="B14" s="214">
        <v>38476</v>
      </c>
      <c r="C14" s="60">
        <v>37424</v>
      </c>
      <c r="D14" s="60">
        <f t="shared" si="1"/>
        <v>15013</v>
      </c>
      <c r="E14" s="60">
        <v>22411</v>
      </c>
      <c r="F14" s="252">
        <f t="shared" si="0"/>
        <v>97.3</v>
      </c>
      <c r="G14" s="121"/>
    </row>
    <row r="15" spans="1:7" ht="26.25" customHeight="1">
      <c r="A15" s="213" t="s">
        <v>1927</v>
      </c>
      <c r="B15" s="214">
        <v>12645</v>
      </c>
      <c r="C15" s="60">
        <v>12645</v>
      </c>
      <c r="D15" s="60">
        <f t="shared" si="1"/>
        <v>2322</v>
      </c>
      <c r="E15" s="60">
        <v>10323</v>
      </c>
      <c r="F15" s="252">
        <f t="shared" si="0"/>
        <v>100</v>
      </c>
      <c r="G15" s="121"/>
    </row>
    <row r="16" spans="1:7" ht="26.25" customHeight="1">
      <c r="A16" s="213" t="s">
        <v>1928</v>
      </c>
      <c r="B16" s="214">
        <v>7055</v>
      </c>
      <c r="C16" s="60">
        <v>6813</v>
      </c>
      <c r="D16" s="60">
        <f t="shared" si="1"/>
        <v>6813</v>
      </c>
      <c r="E16" s="60"/>
      <c r="F16" s="252">
        <f t="shared" si="0"/>
        <v>96.6</v>
      </c>
      <c r="G16" s="121"/>
    </row>
    <row r="17" spans="1:7" ht="26.25" customHeight="1">
      <c r="A17" s="213" t="s">
        <v>1929</v>
      </c>
      <c r="B17" s="214">
        <v>46078</v>
      </c>
      <c r="C17" s="60">
        <v>45032</v>
      </c>
      <c r="D17" s="60">
        <f t="shared" si="1"/>
        <v>3324</v>
      </c>
      <c r="E17" s="60">
        <v>41708</v>
      </c>
      <c r="F17" s="252">
        <f t="shared" si="0"/>
        <v>97.7</v>
      </c>
      <c r="G17" s="121"/>
    </row>
    <row r="18" spans="1:7" ht="26.25" customHeight="1">
      <c r="A18" s="213" t="s">
        <v>1930</v>
      </c>
      <c r="B18" s="214">
        <v>12265</v>
      </c>
      <c r="C18" s="60">
        <v>12143</v>
      </c>
      <c r="D18" s="60">
        <f t="shared" si="1"/>
        <v>6971</v>
      </c>
      <c r="E18" s="60">
        <v>5172</v>
      </c>
      <c r="F18" s="252">
        <f t="shared" si="0"/>
        <v>99</v>
      </c>
      <c r="G18" s="121"/>
    </row>
    <row r="19" spans="1:7" ht="26.25" customHeight="1">
      <c r="A19" s="213" t="s">
        <v>1931</v>
      </c>
      <c r="B19" s="214">
        <v>429</v>
      </c>
      <c r="C19" s="60">
        <v>429</v>
      </c>
      <c r="D19" s="60">
        <f t="shared" si="1"/>
        <v>1</v>
      </c>
      <c r="E19" s="60">
        <v>428</v>
      </c>
      <c r="F19" s="252">
        <f t="shared" si="0"/>
        <v>100</v>
      </c>
      <c r="G19" s="121"/>
    </row>
    <row r="20" spans="1:7" ht="26.25" customHeight="1">
      <c r="A20" s="213" t="s">
        <v>1932</v>
      </c>
      <c r="B20" s="214">
        <v>509</v>
      </c>
      <c r="C20" s="60">
        <v>509</v>
      </c>
      <c r="D20" s="60">
        <f t="shared" si="1"/>
        <v>370</v>
      </c>
      <c r="E20" s="60">
        <v>139</v>
      </c>
      <c r="F20" s="252">
        <f t="shared" si="0"/>
        <v>100</v>
      </c>
      <c r="G20" s="121"/>
    </row>
    <row r="21" spans="1:7" ht="26.25" customHeight="1">
      <c r="A21" s="213" t="s">
        <v>1933</v>
      </c>
      <c r="B21" s="214">
        <v>866</v>
      </c>
      <c r="C21" s="60">
        <v>843</v>
      </c>
      <c r="D21" s="60">
        <f t="shared" si="1"/>
        <v>543</v>
      </c>
      <c r="E21" s="60">
        <v>300</v>
      </c>
      <c r="F21" s="252">
        <f t="shared" si="0"/>
        <v>97.3</v>
      </c>
      <c r="G21" s="121"/>
    </row>
    <row r="22" spans="1:7" ht="26.25" customHeight="1">
      <c r="A22" s="213" t="s">
        <v>1934</v>
      </c>
      <c r="B22" s="214">
        <v>3286</v>
      </c>
      <c r="C22" s="60">
        <v>3286</v>
      </c>
      <c r="D22" s="60">
        <f t="shared" si="1"/>
        <v>37</v>
      </c>
      <c r="E22" s="60">
        <v>3249</v>
      </c>
      <c r="F22" s="252">
        <f t="shared" si="0"/>
        <v>100</v>
      </c>
      <c r="G22" s="121"/>
    </row>
    <row r="23" spans="1:7" ht="26.25" customHeight="1">
      <c r="A23" s="213" t="s">
        <v>1935</v>
      </c>
      <c r="B23" s="214">
        <v>364</v>
      </c>
      <c r="C23" s="60">
        <v>364</v>
      </c>
      <c r="D23" s="60">
        <f t="shared" si="1"/>
        <v>364</v>
      </c>
      <c r="E23" s="60"/>
      <c r="F23" s="252">
        <f t="shared" si="0"/>
        <v>100</v>
      </c>
      <c r="G23" s="121"/>
    </row>
    <row r="24" spans="1:7" ht="26.25" customHeight="1">
      <c r="A24" s="213" t="s">
        <v>1936</v>
      </c>
      <c r="B24" s="214">
        <v>4327</v>
      </c>
      <c r="C24" s="60">
        <v>4327</v>
      </c>
      <c r="D24" s="60">
        <f t="shared" si="1"/>
        <v>4327</v>
      </c>
      <c r="E24" s="60"/>
      <c r="F24" s="252">
        <f t="shared" si="0"/>
        <v>100</v>
      </c>
      <c r="G24" s="121"/>
    </row>
    <row r="25" spans="1:6" ht="26.25" customHeight="1">
      <c r="A25" s="213" t="s">
        <v>1937</v>
      </c>
      <c r="B25" s="214">
        <v>13</v>
      </c>
      <c r="C25" s="60">
        <v>13</v>
      </c>
      <c r="D25" s="60">
        <f t="shared" si="1"/>
        <v>13</v>
      </c>
      <c r="E25" s="215"/>
      <c r="F25" s="252">
        <f t="shared" si="0"/>
        <v>100</v>
      </c>
    </row>
    <row r="26" ht="41.25" customHeight="1"/>
    <row r="27" ht="41.25" customHeight="1"/>
    <row r="28" ht="41.25" customHeight="1"/>
    <row r="29" ht="41.25" customHeight="1"/>
    <row r="30" ht="41.25" customHeight="1"/>
    <row r="31" ht="41.25" customHeight="1"/>
    <row r="32" ht="41.25" customHeight="1"/>
    <row r="33" ht="41.25" customHeight="1"/>
    <row r="34" ht="41.25" customHeight="1"/>
    <row r="35" ht="41.25" customHeight="1"/>
    <row r="36" ht="41.25" customHeight="1"/>
    <row r="101" ht="56.25" customHeight="1">
      <c r="D101" s="216"/>
    </row>
    <row r="102" ht="17.25" customHeight="1"/>
    <row r="105" ht="17.25" customHeight="1"/>
    <row r="106" ht="39.75" customHeight="1"/>
    <row r="107" ht="18.75" customHeight="1"/>
  </sheetData>
  <sheetProtection/>
  <mergeCells count="5">
    <mergeCell ref="A2:F2"/>
    <mergeCell ref="A4:A5"/>
    <mergeCell ref="C4:E4"/>
    <mergeCell ref="B4:B5"/>
    <mergeCell ref="F4:F5"/>
  </mergeCells>
  <printOptions horizontalCentered="1"/>
  <pageMargins left="0.5905511811023623" right="0.5905511811023623" top="0.4330708661417323" bottom="0.4330708661417323" header="0.1968503937007874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36.7109375" style="115" customWidth="1"/>
    <col min="2" max="2" width="10.7109375" style="115" customWidth="1"/>
    <col min="3" max="3" width="28.57421875" style="115" customWidth="1"/>
    <col min="4" max="4" width="11.28125" style="115" customWidth="1"/>
    <col min="5" max="16384" width="9.140625" style="103" customWidth="1"/>
  </cols>
  <sheetData>
    <row r="1" spans="1:4" ht="24" customHeight="1">
      <c r="A1" s="112" t="s">
        <v>1938</v>
      </c>
      <c r="B1" s="113"/>
      <c r="C1" s="113"/>
      <c r="D1" s="113"/>
    </row>
    <row r="2" spans="1:4" ht="42" customHeight="1">
      <c r="A2" s="326" t="s">
        <v>1939</v>
      </c>
      <c r="B2" s="327"/>
      <c r="C2" s="327"/>
      <c r="D2" s="327"/>
    </row>
    <row r="3" spans="1:4" ht="27.75" customHeight="1">
      <c r="A3" s="114"/>
      <c r="B3" s="113"/>
      <c r="C3" s="329" t="s">
        <v>1834</v>
      </c>
      <c r="D3" s="329"/>
    </row>
    <row r="4" spans="1:4" ht="42.75" customHeight="1">
      <c r="A4" s="324" t="s">
        <v>1940</v>
      </c>
      <c r="B4" s="325"/>
      <c r="C4" s="328" t="s">
        <v>1941</v>
      </c>
      <c r="D4" s="328"/>
    </row>
    <row r="5" spans="1:4" ht="38.25" customHeight="1">
      <c r="A5" s="18" t="s">
        <v>1942</v>
      </c>
      <c r="B5" s="182" t="s">
        <v>1887</v>
      </c>
      <c r="C5" s="10" t="s">
        <v>1943</v>
      </c>
      <c r="D5" s="182" t="s">
        <v>1887</v>
      </c>
    </row>
    <row r="6" spans="1:4" s="127" customFormat="1" ht="38.25" customHeight="1">
      <c r="A6" s="253" t="s">
        <v>1944</v>
      </c>
      <c r="B6" s="254">
        <f>SUM(B8,B9,B10,B11,B12,B13,B14)</f>
        <v>80950</v>
      </c>
      <c r="C6" s="255" t="s">
        <v>1945</v>
      </c>
      <c r="D6" s="256">
        <f>SUM(D8:D14)</f>
        <v>80950</v>
      </c>
    </row>
    <row r="7" spans="1:4" ht="38.25" customHeight="1">
      <c r="A7" s="19" t="s">
        <v>1946</v>
      </c>
      <c r="B7" s="27">
        <f>SUM(B8:B14)</f>
        <v>80950</v>
      </c>
      <c r="C7" s="3" t="s">
        <v>1947</v>
      </c>
      <c r="D7" s="62">
        <f>SUM(D8:D12)</f>
        <v>60020</v>
      </c>
    </row>
    <row r="8" spans="1:4" ht="38.25" customHeight="1">
      <c r="A8" s="19" t="s">
        <v>1948</v>
      </c>
      <c r="B8" s="27">
        <v>445</v>
      </c>
      <c r="C8" s="3" t="s">
        <v>1949</v>
      </c>
      <c r="D8" s="27">
        <v>56796</v>
      </c>
    </row>
    <row r="9" spans="1:4" ht="43.5" customHeight="1">
      <c r="A9" s="19" t="s">
        <v>1950</v>
      </c>
      <c r="B9" s="27">
        <v>43357</v>
      </c>
      <c r="C9" s="3" t="s">
        <v>1951</v>
      </c>
      <c r="D9" s="27">
        <v>132</v>
      </c>
    </row>
    <row r="10" spans="1:4" ht="38.25" customHeight="1">
      <c r="A10" s="19" t="s">
        <v>1952</v>
      </c>
      <c r="B10" s="27">
        <v>537</v>
      </c>
      <c r="C10" s="3" t="s">
        <v>1953</v>
      </c>
      <c r="D10" s="27">
        <v>1735</v>
      </c>
    </row>
    <row r="11" spans="1:4" ht="38.25" customHeight="1">
      <c r="A11" s="19" t="s">
        <v>1954</v>
      </c>
      <c r="B11" s="27">
        <v>219</v>
      </c>
      <c r="C11" s="3" t="s">
        <v>1955</v>
      </c>
      <c r="D11" s="27">
        <v>1322</v>
      </c>
    </row>
    <row r="12" spans="1:4" ht="45" customHeight="1">
      <c r="A12" s="19" t="s">
        <v>1956</v>
      </c>
      <c r="B12" s="27">
        <v>2022</v>
      </c>
      <c r="C12" s="3" t="s">
        <v>1957</v>
      </c>
      <c r="D12" s="27">
        <v>35</v>
      </c>
    </row>
    <row r="13" spans="1:4" ht="38.25" customHeight="1">
      <c r="A13" s="19" t="s">
        <v>1958</v>
      </c>
      <c r="B13" s="27">
        <v>33300</v>
      </c>
      <c r="C13" s="3" t="s">
        <v>1959</v>
      </c>
      <c r="D13" s="27">
        <v>19980</v>
      </c>
    </row>
    <row r="14" spans="1:4" ht="38.25" customHeight="1">
      <c r="A14" s="19" t="s">
        <v>1960</v>
      </c>
      <c r="B14" s="27">
        <v>1070</v>
      </c>
      <c r="C14" s="3" t="s">
        <v>1961</v>
      </c>
      <c r="D14" s="27">
        <v>950</v>
      </c>
    </row>
    <row r="15" ht="38.25" customHeight="1"/>
    <row r="16" ht="38.2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4">
    <mergeCell ref="A4:B4"/>
    <mergeCell ref="A2:D2"/>
    <mergeCell ref="C4:D4"/>
    <mergeCell ref="C3:D3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3.421875" style="103" customWidth="1"/>
    <col min="2" max="2" width="11.00390625" style="181" customWidth="1"/>
    <col min="3" max="3" width="11.00390625" style="103" customWidth="1"/>
    <col min="4" max="4" width="11.00390625" style="181" customWidth="1"/>
    <col min="5" max="8" width="11.00390625" style="103" customWidth="1"/>
    <col min="9" max="16384" width="9.140625" style="103" customWidth="1"/>
  </cols>
  <sheetData>
    <row r="1" spans="1:251" ht="21" customHeight="1">
      <c r="A1" s="116" t="s">
        <v>1962</v>
      </c>
      <c r="B1" s="180"/>
      <c r="C1" s="117"/>
      <c r="D1" s="180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0" customHeight="1">
      <c r="A2" s="330" t="s">
        <v>1963</v>
      </c>
      <c r="B2" s="330"/>
      <c r="C2" s="330"/>
      <c r="D2" s="330"/>
      <c r="E2" s="330"/>
      <c r="F2" s="330"/>
      <c r="G2" s="330"/>
      <c r="H2" s="330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21.75" customHeight="1">
      <c r="A3" s="38"/>
      <c r="B3" s="180"/>
      <c r="C3" s="117"/>
      <c r="D3" s="117"/>
      <c r="E3" s="117"/>
      <c r="F3" s="117"/>
      <c r="G3" s="331" t="s">
        <v>1834</v>
      </c>
      <c r="H3" s="332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70.5" customHeight="1">
      <c r="A4" s="179" t="s">
        <v>1964</v>
      </c>
      <c r="B4" s="51" t="s">
        <v>506</v>
      </c>
      <c r="C4" s="179" t="s">
        <v>1965</v>
      </c>
      <c r="D4" s="179" t="s">
        <v>1966</v>
      </c>
      <c r="E4" s="179" t="s">
        <v>1967</v>
      </c>
      <c r="F4" s="179" t="s">
        <v>1968</v>
      </c>
      <c r="G4" s="179" t="s">
        <v>1969</v>
      </c>
      <c r="H4" s="179" t="s">
        <v>1970</v>
      </c>
      <c r="I4" s="39"/>
      <c r="J4" s="39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s="127" customFormat="1" ht="37.5" customHeight="1">
      <c r="A5" s="257" t="s">
        <v>1971</v>
      </c>
      <c r="B5" s="258">
        <f aca="true" t="shared" si="0" ref="B5:B19">SUM(C5:H5)</f>
        <v>18970</v>
      </c>
      <c r="C5" s="259">
        <v>19752</v>
      </c>
      <c r="D5" s="258">
        <v>-11119</v>
      </c>
      <c r="E5" s="259"/>
      <c r="F5" s="259">
        <v>3475</v>
      </c>
      <c r="G5" s="259">
        <v>6090</v>
      </c>
      <c r="H5" s="259">
        <v>772</v>
      </c>
      <c r="I5" s="260"/>
      <c r="J5" s="260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</row>
    <row r="6" spans="1:251" s="127" customFormat="1" ht="37.5" customHeight="1">
      <c r="A6" s="257" t="s">
        <v>511</v>
      </c>
      <c r="B6" s="258">
        <f t="shared" si="0"/>
        <v>76013</v>
      </c>
      <c r="C6" s="258">
        <f aca="true" t="shared" si="1" ref="C6:H6">C7+C8+C9+C11+C12</f>
        <v>9039</v>
      </c>
      <c r="D6" s="258">
        <f t="shared" si="1"/>
        <v>29936</v>
      </c>
      <c r="E6" s="258">
        <f t="shared" si="1"/>
        <v>5560</v>
      </c>
      <c r="F6" s="258">
        <f t="shared" si="1"/>
        <v>8891</v>
      </c>
      <c r="G6" s="258">
        <f t="shared" si="1"/>
        <v>22367</v>
      </c>
      <c r="H6" s="258">
        <f t="shared" si="1"/>
        <v>220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</row>
    <row r="7" spans="1:251" ht="37.5" customHeight="1">
      <c r="A7" s="48" t="s">
        <v>1972</v>
      </c>
      <c r="B7" s="47">
        <f t="shared" si="0"/>
        <v>31737</v>
      </c>
      <c r="C7" s="47">
        <v>1881</v>
      </c>
      <c r="D7" s="47">
        <v>9491</v>
      </c>
      <c r="E7" s="47">
        <v>4781</v>
      </c>
      <c r="F7" s="47">
        <v>8828</v>
      </c>
      <c r="G7" s="47">
        <v>6539</v>
      </c>
      <c r="H7" s="47">
        <v>217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37.5" customHeight="1">
      <c r="A8" s="48" t="s">
        <v>1973</v>
      </c>
      <c r="B8" s="47">
        <f t="shared" si="0"/>
        <v>315</v>
      </c>
      <c r="C8" s="47">
        <v>83</v>
      </c>
      <c r="D8" s="47">
        <v>10</v>
      </c>
      <c r="E8" s="47">
        <v>5</v>
      </c>
      <c r="F8" s="47">
        <v>63</v>
      </c>
      <c r="G8" s="47">
        <v>151</v>
      </c>
      <c r="H8" s="47">
        <v>3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37.5" customHeight="1">
      <c r="A9" s="48" t="s">
        <v>1974</v>
      </c>
      <c r="B9" s="47">
        <f t="shared" si="0"/>
        <v>22745</v>
      </c>
      <c r="C9" s="47">
        <v>7068</v>
      </c>
      <c r="D9" s="47"/>
      <c r="E9" s="47"/>
      <c r="F9" s="47"/>
      <c r="G9" s="47">
        <v>15677</v>
      </c>
      <c r="H9" s="4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37.5" customHeight="1">
      <c r="A10" s="48" t="s">
        <v>1975</v>
      </c>
      <c r="B10" s="47">
        <f t="shared" si="0"/>
        <v>3989</v>
      </c>
      <c r="C10" s="47">
        <v>535</v>
      </c>
      <c r="D10" s="47"/>
      <c r="E10" s="47"/>
      <c r="F10" s="47"/>
      <c r="G10" s="47">
        <v>3454</v>
      </c>
      <c r="H10" s="4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37.5" customHeight="1">
      <c r="A11" s="48" t="s">
        <v>1976</v>
      </c>
      <c r="B11" s="47">
        <f t="shared" si="0"/>
        <v>604</v>
      </c>
      <c r="C11" s="47">
        <v>7</v>
      </c>
      <c r="D11" s="47">
        <v>597</v>
      </c>
      <c r="E11" s="47"/>
      <c r="F11" s="47"/>
      <c r="G11" s="47"/>
      <c r="H11" s="4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37.5" customHeight="1">
      <c r="A12" s="48" t="s">
        <v>1977</v>
      </c>
      <c r="B12" s="47">
        <f t="shared" si="0"/>
        <v>20612</v>
      </c>
      <c r="C12" s="47"/>
      <c r="D12" s="47">
        <v>19838</v>
      </c>
      <c r="E12" s="47">
        <v>774</v>
      </c>
      <c r="F12" s="47"/>
      <c r="G12" s="47"/>
      <c r="H12" s="4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s="127" customFormat="1" ht="37.5" customHeight="1">
      <c r="A13" s="257" t="s">
        <v>512</v>
      </c>
      <c r="B13" s="258">
        <f t="shared" si="0"/>
        <v>60636</v>
      </c>
      <c r="C13" s="258">
        <f aca="true" t="shared" si="2" ref="C13:H13">C14+C15+C16+C17</f>
        <v>6763</v>
      </c>
      <c r="D13" s="258">
        <f t="shared" si="2"/>
        <v>17883</v>
      </c>
      <c r="E13" s="258">
        <f t="shared" si="2"/>
        <v>7999</v>
      </c>
      <c r="F13" s="258">
        <f t="shared" si="2"/>
        <v>8715</v>
      </c>
      <c r="G13" s="258">
        <f t="shared" si="2"/>
        <v>18963</v>
      </c>
      <c r="H13" s="258">
        <f t="shared" si="2"/>
        <v>313</v>
      </c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</row>
    <row r="14" spans="1:251" ht="37.5" customHeight="1">
      <c r="A14" s="48" t="s">
        <v>1978</v>
      </c>
      <c r="B14" s="47">
        <f t="shared" si="0"/>
        <v>57665</v>
      </c>
      <c r="C14" s="47">
        <v>6754</v>
      </c>
      <c r="D14" s="47">
        <v>17725</v>
      </c>
      <c r="E14" s="47">
        <v>7999</v>
      </c>
      <c r="F14" s="47">
        <v>8489</v>
      </c>
      <c r="G14" s="47">
        <v>16398</v>
      </c>
      <c r="H14" s="47">
        <v>300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37.5" customHeight="1">
      <c r="A15" s="48" t="s">
        <v>1979</v>
      </c>
      <c r="B15" s="47">
        <f t="shared" si="0"/>
        <v>163</v>
      </c>
      <c r="C15" s="47">
        <v>9</v>
      </c>
      <c r="D15" s="47">
        <v>154</v>
      </c>
      <c r="E15" s="47"/>
      <c r="F15" s="47"/>
      <c r="G15" s="47"/>
      <c r="H15" s="4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37.5" customHeight="1">
      <c r="A16" s="48" t="s">
        <v>1980</v>
      </c>
      <c r="B16" s="47">
        <f t="shared" si="0"/>
        <v>1435</v>
      </c>
      <c r="C16" s="47"/>
      <c r="D16" s="47"/>
      <c r="E16" s="47"/>
      <c r="F16" s="47"/>
      <c r="G16" s="47">
        <v>1435</v>
      </c>
      <c r="H16" s="4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37.5" customHeight="1">
      <c r="A17" s="48" t="s">
        <v>1981</v>
      </c>
      <c r="B17" s="47">
        <f t="shared" si="0"/>
        <v>1373</v>
      </c>
      <c r="C17" s="47"/>
      <c r="D17" s="47">
        <v>4</v>
      </c>
      <c r="E17" s="47"/>
      <c r="F17" s="47">
        <v>226</v>
      </c>
      <c r="G17" s="47">
        <v>1130</v>
      </c>
      <c r="H17" s="47">
        <v>13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s="127" customFormat="1" ht="37.5" customHeight="1">
      <c r="A18" s="257" t="s">
        <v>513</v>
      </c>
      <c r="B18" s="258">
        <f t="shared" si="0"/>
        <v>15377</v>
      </c>
      <c r="C18" s="258">
        <f aca="true" t="shared" si="3" ref="C18:H18">C6-C13</f>
        <v>2276</v>
      </c>
      <c r="D18" s="258">
        <f>D6-D13</f>
        <v>12053</v>
      </c>
      <c r="E18" s="258">
        <f>E6-E13</f>
        <v>-2439</v>
      </c>
      <c r="F18" s="258">
        <f t="shared" si="3"/>
        <v>176</v>
      </c>
      <c r="G18" s="258">
        <f t="shared" si="3"/>
        <v>3404</v>
      </c>
      <c r="H18" s="258">
        <f t="shared" si="3"/>
        <v>-93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</row>
    <row r="19" spans="1:251" s="127" customFormat="1" ht="37.5" customHeight="1">
      <c r="A19" s="257" t="s">
        <v>514</v>
      </c>
      <c r="B19" s="258">
        <f t="shared" si="0"/>
        <v>34347</v>
      </c>
      <c r="C19" s="258">
        <f aca="true" t="shared" si="4" ref="C19:H19">C5+C6-C13</f>
        <v>22028</v>
      </c>
      <c r="D19" s="258">
        <f>D5+D6-D13</f>
        <v>934</v>
      </c>
      <c r="E19" s="258">
        <f>E5+E6-E13</f>
        <v>-2439</v>
      </c>
      <c r="F19" s="258">
        <f t="shared" si="4"/>
        <v>3651</v>
      </c>
      <c r="G19" s="258">
        <f t="shared" si="4"/>
        <v>9494</v>
      </c>
      <c r="H19" s="258">
        <f t="shared" si="4"/>
        <v>679</v>
      </c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2">
    <mergeCell ref="A2:H2"/>
    <mergeCell ref="G3:H3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6.7109375" style="115" customWidth="1"/>
    <col min="2" max="2" width="11.140625" style="115" customWidth="1"/>
    <col min="3" max="3" width="33.57421875" style="115" customWidth="1"/>
    <col min="4" max="4" width="11.140625" style="115" customWidth="1"/>
    <col min="5" max="16384" width="9.140625" style="103" customWidth="1"/>
  </cols>
  <sheetData>
    <row r="1" spans="1:4" ht="18.75">
      <c r="A1" s="112" t="s">
        <v>1982</v>
      </c>
      <c r="B1" s="113"/>
      <c r="C1" s="113"/>
      <c r="D1" s="113"/>
    </row>
    <row r="2" spans="1:4" ht="24" customHeight="1">
      <c r="A2" s="326" t="s">
        <v>1983</v>
      </c>
      <c r="B2" s="333"/>
      <c r="C2" s="333"/>
      <c r="D2" s="333"/>
    </row>
    <row r="3" spans="1:4" ht="36" customHeight="1">
      <c r="A3" s="114"/>
      <c r="B3" s="113"/>
      <c r="C3" s="329" t="s">
        <v>1834</v>
      </c>
      <c r="D3" s="329"/>
    </row>
    <row r="4" spans="1:4" ht="32.25" customHeight="1">
      <c r="A4" s="324" t="s">
        <v>1940</v>
      </c>
      <c r="B4" s="325"/>
      <c r="C4" s="328" t="s">
        <v>1941</v>
      </c>
      <c r="D4" s="328"/>
    </row>
    <row r="5" spans="1:4" ht="32.25" customHeight="1">
      <c r="A5" s="18" t="s">
        <v>1942</v>
      </c>
      <c r="B5" s="265" t="s">
        <v>1984</v>
      </c>
      <c r="C5" s="10" t="s">
        <v>1943</v>
      </c>
      <c r="D5" s="265" t="s">
        <v>1984</v>
      </c>
    </row>
    <row r="6" spans="1:4" s="127" customFormat="1" ht="31.5" customHeight="1">
      <c r="A6" s="253" t="s">
        <v>1985</v>
      </c>
      <c r="B6" s="262">
        <f>SUM(B7:B16)</f>
        <v>20</v>
      </c>
      <c r="C6" s="255" t="s">
        <v>1986</v>
      </c>
      <c r="D6" s="262">
        <f>SUM(D7:D15)</f>
        <v>20</v>
      </c>
    </row>
    <row r="7" spans="1:4" ht="31.5" customHeight="1">
      <c r="A7" s="19" t="s">
        <v>1987</v>
      </c>
      <c r="B7" s="17">
        <v>20</v>
      </c>
      <c r="C7" s="3" t="s">
        <v>1988</v>
      </c>
      <c r="D7" s="17"/>
    </row>
    <row r="8" spans="1:4" ht="31.5" customHeight="1">
      <c r="A8" s="19" t="s">
        <v>1989</v>
      </c>
      <c r="B8" s="17"/>
      <c r="C8" s="3" t="s">
        <v>1990</v>
      </c>
      <c r="D8" s="17"/>
    </row>
    <row r="9" spans="1:4" ht="31.5" customHeight="1">
      <c r="A9" s="19" t="s">
        <v>1991</v>
      </c>
      <c r="B9" s="17"/>
      <c r="C9" s="3" t="s">
        <v>1992</v>
      </c>
      <c r="D9" s="17"/>
    </row>
    <row r="10" spans="1:4" ht="31.5" customHeight="1">
      <c r="A10" s="19" t="s">
        <v>1993</v>
      </c>
      <c r="B10" s="17"/>
      <c r="C10" s="3" t="s">
        <v>1994</v>
      </c>
      <c r="D10" s="17"/>
    </row>
    <row r="11" spans="1:4" ht="31.5" customHeight="1">
      <c r="A11" s="59" t="s">
        <v>1995</v>
      </c>
      <c r="B11" s="17"/>
      <c r="C11" s="3" t="s">
        <v>1996</v>
      </c>
      <c r="D11" s="17"/>
    </row>
    <row r="12" spans="1:4" ht="31.5" customHeight="1">
      <c r="A12" s="59" t="s">
        <v>1997</v>
      </c>
      <c r="B12" s="17"/>
      <c r="C12" s="3" t="s">
        <v>1998</v>
      </c>
      <c r="D12" s="17">
        <v>20</v>
      </c>
    </row>
    <row r="13" spans="1:4" ht="31.5" customHeight="1">
      <c r="A13" s="59" t="s">
        <v>1999</v>
      </c>
      <c r="B13" s="17"/>
      <c r="C13" s="3"/>
      <c r="D13" s="17"/>
    </row>
    <row r="14" spans="1:4" ht="31.5" customHeight="1">
      <c r="A14" s="59"/>
      <c r="B14" s="17"/>
      <c r="C14" s="3"/>
      <c r="D14" s="17"/>
    </row>
    <row r="15" spans="1:4" ht="31.5" customHeight="1">
      <c r="A15" s="19"/>
      <c r="B15" s="17"/>
      <c r="C15" s="3"/>
      <c r="D15" s="17"/>
    </row>
    <row r="16" spans="1:4" s="127" customFormat="1" ht="31.5" customHeight="1">
      <c r="A16" s="253"/>
      <c r="B16" s="262"/>
      <c r="C16" s="255" t="s">
        <v>2000</v>
      </c>
      <c r="D16" s="262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</sheetData>
  <sheetProtection/>
  <mergeCells count="4">
    <mergeCell ref="A2:D2"/>
    <mergeCell ref="C3:D3"/>
    <mergeCell ref="A4:B4"/>
    <mergeCell ref="C4:D4"/>
  </mergeCells>
  <printOptions horizontalCentered="1"/>
  <pageMargins left="0.5905511811023623" right="0.5905511811023623" top="0.4330708661417323" bottom="0.4330708661417323" header="0.1968503937007874" footer="0.275590551181102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lhlxh</dc:creator>
  <cp:keywords/>
  <dc:description/>
  <cp:lastModifiedBy>User</cp:lastModifiedBy>
  <cp:lastPrinted>2018-01-25T02:04:02Z</cp:lastPrinted>
  <dcterms:created xsi:type="dcterms:W3CDTF">1997-09-30T07:06:14Z</dcterms:created>
  <dcterms:modified xsi:type="dcterms:W3CDTF">2023-08-16T09:27:29Z</dcterms:modified>
  <cp:category/>
  <cp:version/>
  <cp:contentType/>
  <cp:contentStatus/>
</cp:coreProperties>
</file>